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decanaturafce3\Documents\PRESUPUESTO 2025\3 transporte terrestre\PAGOS\3 SERVICIOS DE JUNIO\"/>
    </mc:Choice>
  </mc:AlternateContent>
  <xr:revisionPtr revIDLastSave="0" documentId="13_ncr:1_{C48BDCBB-80E4-4B99-9A7D-825BEC988EF4}" xr6:coauthVersionLast="36" xr6:coauthVersionMax="47" xr10:uidLastSave="{00000000-0000-0000-0000-000000000000}"/>
  <bookViews>
    <workbookView xWindow="0" yWindow="0" windowWidth="28800" windowHeight="12105" activeTab="2" xr2:uid="{4416344F-B946-4132-BFE5-CE23BC9BE489}"/>
  </bookViews>
  <sheets>
    <sheet name="ANEXO No. 1" sheetId="2" r:id="rId1"/>
    <sheet name="ANEXO No. 2" sheetId="1" r:id="rId2"/>
    <sheet name="PROGRAMACION" sheetId="3" r:id="rId3"/>
    <sheet name="C DE COSTO" sheetId="6" r:id="rId4"/>
    <sheet name="Hoja1" sheetId="8" r:id="rId5"/>
    <sheet name="MOVIL" sheetId="7" r:id="rId6"/>
  </sheets>
  <definedNames>
    <definedName name="_xlnm._FilterDatabase" localSheetId="0" hidden="1">'ANEXO No. 1'!$A$6:$DR$301</definedName>
    <definedName name="_xlnm._FilterDatabase" localSheetId="1" hidden="1">'ANEXO No. 2'!$A$7:$AM$308</definedName>
    <definedName name="_xlnm._FilterDatabase" localSheetId="5" hidden="1">MOVIL!$A$6:$CB$200</definedName>
    <definedName name="_xlnm._FilterDatabase" localSheetId="2" hidden="1">PROGRAMACION!$A$7:$AQ$455</definedName>
    <definedName name="_xlnm.Print_Area" localSheetId="2">PROGRAMACION!$S$6:$AQ$243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387" i="3" l="1"/>
  <c r="AE394" i="3" l="1"/>
  <c r="AE384" i="3"/>
  <c r="AE258" i="3" l="1"/>
  <c r="AE249" i="3"/>
  <c r="AB456" i="3"/>
  <c r="D176" i="8" l="1"/>
  <c r="D71" i="8"/>
  <c r="D61" i="8"/>
  <c r="D50" i="8"/>
  <c r="D36" i="8"/>
  <c r="D32" i="8"/>
  <c r="D3" i="8"/>
  <c r="AF455" i="3"/>
  <c r="AF454" i="3"/>
  <c r="AF453" i="3"/>
  <c r="AB455" i="3"/>
  <c r="AB454" i="3"/>
  <c r="AB453" i="3"/>
  <c r="W455" i="3"/>
  <c r="V455" i="3"/>
  <c r="X455" i="3" s="1"/>
  <c r="W454" i="3"/>
  <c r="V454" i="3"/>
  <c r="X454" i="3" s="1"/>
  <c r="W453" i="3"/>
  <c r="V453" i="3"/>
  <c r="X453" i="3" s="1"/>
  <c r="AH432" i="3" l="1"/>
  <c r="AH422" i="3"/>
  <c r="AH413" i="3"/>
  <c r="AH370" i="3"/>
  <c r="AH148" i="3"/>
  <c r="AG148" i="3"/>
  <c r="AH146" i="3"/>
  <c r="AG146" i="3"/>
  <c r="AH139" i="3"/>
  <c r="AG139" i="3"/>
  <c r="AH138" i="3"/>
  <c r="AG138" i="3"/>
  <c r="AH135" i="3"/>
  <c r="AG135" i="3"/>
  <c r="AH116" i="3"/>
  <c r="AG116" i="3"/>
  <c r="AH114" i="3"/>
  <c r="AG114" i="3"/>
  <c r="AH113" i="3"/>
  <c r="AG113" i="3"/>
  <c r="AH110" i="3"/>
  <c r="AG110" i="3"/>
  <c r="AH108" i="3"/>
  <c r="AG108" i="3"/>
  <c r="AH104" i="3"/>
  <c r="AG104" i="3"/>
  <c r="AH99" i="3"/>
  <c r="AG99" i="3"/>
  <c r="AH98" i="3"/>
  <c r="AG98" i="3"/>
  <c r="AH97" i="3"/>
  <c r="AG97" i="3"/>
  <c r="AH96" i="3"/>
  <c r="AG96" i="3"/>
  <c r="AH95" i="3"/>
  <c r="AG95" i="3"/>
  <c r="AH91" i="3"/>
  <c r="AG91" i="3"/>
  <c r="AH82" i="3"/>
  <c r="AG82" i="3"/>
  <c r="AH80" i="3"/>
  <c r="AG80" i="3"/>
  <c r="AH78" i="3"/>
  <c r="AG78" i="3"/>
  <c r="AH77" i="3"/>
  <c r="AG77" i="3"/>
  <c r="AH74" i="3"/>
  <c r="AG74" i="3"/>
  <c r="AH73" i="3"/>
  <c r="AG73" i="3"/>
  <c r="AH72" i="3"/>
  <c r="AG72" i="3"/>
  <c r="AH71" i="3"/>
  <c r="AG71" i="3"/>
  <c r="AH70" i="3"/>
  <c r="AG70" i="3"/>
  <c r="AH68" i="3"/>
  <c r="AG68" i="3"/>
  <c r="AH67" i="3"/>
  <c r="AG67" i="3"/>
  <c r="AH64" i="3"/>
  <c r="AG64" i="3"/>
  <c r="AH63" i="3"/>
  <c r="AG63" i="3"/>
  <c r="AH62" i="3"/>
  <c r="AG62" i="3"/>
  <c r="AH61" i="3"/>
  <c r="AG61" i="3"/>
  <c r="AH60" i="3"/>
  <c r="AG60" i="3"/>
  <c r="AH59" i="3"/>
  <c r="AG59" i="3"/>
  <c r="AH58" i="3"/>
  <c r="AG58" i="3"/>
  <c r="AH57" i="3"/>
  <c r="AG57" i="3"/>
  <c r="AH56" i="3"/>
  <c r="AG56" i="3"/>
  <c r="AH54" i="3"/>
  <c r="AG54" i="3"/>
  <c r="AH53" i="3"/>
  <c r="AG53" i="3"/>
  <c r="AH52" i="3"/>
  <c r="AG52" i="3"/>
  <c r="AH51" i="3"/>
  <c r="AG51" i="3"/>
  <c r="AH50" i="3"/>
  <c r="AG50" i="3"/>
  <c r="AH45" i="3"/>
  <c r="AG45" i="3"/>
  <c r="AH44" i="3"/>
  <c r="AG44" i="3"/>
  <c r="AH42" i="3"/>
  <c r="AG42" i="3"/>
  <c r="AH39" i="3"/>
  <c r="AG39" i="3"/>
  <c r="AH38" i="3"/>
  <c r="AG38" i="3"/>
  <c r="AH34" i="3"/>
  <c r="AG34" i="3"/>
  <c r="AH33" i="3"/>
  <c r="AG33" i="3"/>
  <c r="AH32" i="3"/>
  <c r="AG32" i="3"/>
  <c r="AH159" i="3"/>
  <c r="AG159" i="3"/>
  <c r="AF177" i="3"/>
  <c r="AF159" i="3"/>
  <c r="AL159" i="3" s="1"/>
  <c r="AF148" i="3"/>
  <c r="AI148" i="3" s="1"/>
  <c r="AO148" i="3" s="1"/>
  <c r="AF146" i="3"/>
  <c r="AL146" i="3" s="1"/>
  <c r="AF139" i="3"/>
  <c r="AI139" i="3" s="1"/>
  <c r="AO139" i="3" s="1"/>
  <c r="AF138" i="3"/>
  <c r="AM138" i="3" s="1"/>
  <c r="AF135" i="3"/>
  <c r="AM135" i="3" s="1"/>
  <c r="AF116" i="3"/>
  <c r="AJ116" i="3" s="1"/>
  <c r="AF114" i="3"/>
  <c r="AM114" i="3" s="1"/>
  <c r="AF113" i="3"/>
  <c r="AL113" i="3" s="1"/>
  <c r="AF110" i="3"/>
  <c r="AJ110" i="3" s="1"/>
  <c r="AF108" i="3"/>
  <c r="AM108" i="3" s="1"/>
  <c r="AF104" i="3"/>
  <c r="AJ104" i="3" s="1"/>
  <c r="AF99" i="3"/>
  <c r="AJ99" i="3" s="1"/>
  <c r="AF98" i="3"/>
  <c r="AM98" i="3" s="1"/>
  <c r="AF97" i="3"/>
  <c r="AJ97" i="3" s="1"/>
  <c r="AF96" i="3"/>
  <c r="AM96" i="3" s="1"/>
  <c r="AF95" i="3"/>
  <c r="AL95" i="3" s="1"/>
  <c r="AF91" i="3"/>
  <c r="AJ91" i="3" s="1"/>
  <c r="AF82" i="3"/>
  <c r="AM82" i="3" s="1"/>
  <c r="AF80" i="3"/>
  <c r="AJ80" i="3" s="1"/>
  <c r="AF78" i="3"/>
  <c r="AJ78" i="3" s="1"/>
  <c r="AF77" i="3"/>
  <c r="AM77" i="3" s="1"/>
  <c r="AF74" i="3"/>
  <c r="AJ74" i="3" s="1"/>
  <c r="AF73" i="3"/>
  <c r="AM73" i="3" s="1"/>
  <c r="AF72" i="3"/>
  <c r="AL72" i="3" s="1"/>
  <c r="AF71" i="3"/>
  <c r="AJ71" i="3" s="1"/>
  <c r="AF70" i="3"/>
  <c r="AM70" i="3" s="1"/>
  <c r="AF68" i="3"/>
  <c r="AJ68" i="3" s="1"/>
  <c r="AF67" i="3"/>
  <c r="AJ67" i="3" s="1"/>
  <c r="AF64" i="3"/>
  <c r="AM64" i="3" s="1"/>
  <c r="AF63" i="3"/>
  <c r="AJ63" i="3" s="1"/>
  <c r="AF62" i="3"/>
  <c r="AM62" i="3" s="1"/>
  <c r="AF61" i="3"/>
  <c r="AL61" i="3" s="1"/>
  <c r="AF60" i="3"/>
  <c r="AJ60" i="3" s="1"/>
  <c r="AF59" i="3"/>
  <c r="AM59" i="3" s="1"/>
  <c r="AF58" i="3"/>
  <c r="AJ58" i="3" s="1"/>
  <c r="AF57" i="3"/>
  <c r="AJ57" i="3" s="1"/>
  <c r="AF56" i="3"/>
  <c r="AM56" i="3" s="1"/>
  <c r="AF54" i="3"/>
  <c r="AJ54" i="3" s="1"/>
  <c r="AF53" i="3"/>
  <c r="AM53" i="3" s="1"/>
  <c r="AF52" i="3"/>
  <c r="AL52" i="3" s="1"/>
  <c r="AF51" i="3"/>
  <c r="AJ51" i="3" s="1"/>
  <c r="AF50" i="3"/>
  <c r="AM50" i="3" s="1"/>
  <c r="AF45" i="3"/>
  <c r="AJ45" i="3" s="1"/>
  <c r="AF44" i="3"/>
  <c r="AJ44" i="3" s="1"/>
  <c r="AF42" i="3"/>
  <c r="AM42" i="3" s="1"/>
  <c r="AF39" i="3"/>
  <c r="AJ39" i="3" s="1"/>
  <c r="AF38" i="3"/>
  <c r="AM38" i="3" s="1"/>
  <c r="AF34" i="3"/>
  <c r="AL34" i="3" s="1"/>
  <c r="AF33" i="3"/>
  <c r="AJ33" i="3" s="1"/>
  <c r="AF32" i="3"/>
  <c r="AM32" i="3" s="1"/>
  <c r="AH454" i="3"/>
  <c r="AH453" i="3"/>
  <c r="AJ454" i="3"/>
  <c r="AH421" i="3"/>
  <c r="AF421" i="3"/>
  <c r="AJ421" i="3" s="1"/>
  <c r="AH418" i="3"/>
  <c r="AF418" i="3"/>
  <c r="AH417" i="3"/>
  <c r="AF417" i="3"/>
  <c r="AJ417" i="3" s="1"/>
  <c r="AH416" i="3"/>
  <c r="AF416" i="3"/>
  <c r="AJ416" i="3" s="1"/>
  <c r="AH415" i="3"/>
  <c r="AF415" i="3"/>
  <c r="AH410" i="3"/>
  <c r="AF410" i="3"/>
  <c r="AH409" i="3"/>
  <c r="AF409" i="3"/>
  <c r="AH406" i="3"/>
  <c r="AF406" i="3"/>
  <c r="AJ406" i="3" s="1"/>
  <c r="AH405" i="3"/>
  <c r="AF405" i="3"/>
  <c r="AH404" i="3"/>
  <c r="AF404" i="3"/>
  <c r="AJ404" i="3" s="1"/>
  <c r="AH403" i="3"/>
  <c r="AF403" i="3"/>
  <c r="AH402" i="3"/>
  <c r="AF402" i="3"/>
  <c r="AJ402" i="3" s="1"/>
  <c r="AH401" i="3"/>
  <c r="AF401" i="3"/>
  <c r="AH400" i="3"/>
  <c r="AF400" i="3"/>
  <c r="AH399" i="3"/>
  <c r="AF399" i="3"/>
  <c r="AH398" i="3"/>
  <c r="AF398" i="3"/>
  <c r="AJ398" i="3" s="1"/>
  <c r="AH397" i="3"/>
  <c r="AF397" i="3"/>
  <c r="AH396" i="3"/>
  <c r="AF396" i="3"/>
  <c r="AH395" i="3"/>
  <c r="AF395" i="3"/>
  <c r="AH394" i="3"/>
  <c r="AF394" i="3"/>
  <c r="AH393" i="3"/>
  <c r="AF393" i="3"/>
  <c r="AH392" i="3"/>
  <c r="AF392" i="3"/>
  <c r="AH391" i="3"/>
  <c r="AF391" i="3"/>
  <c r="AH390" i="3"/>
  <c r="AF390" i="3"/>
  <c r="AH389" i="3"/>
  <c r="AF389" i="3"/>
  <c r="AH388" i="3"/>
  <c r="AF388" i="3"/>
  <c r="AH387" i="3"/>
  <c r="AF387" i="3"/>
  <c r="AH386" i="3"/>
  <c r="AF386" i="3"/>
  <c r="AH385" i="3"/>
  <c r="AF385" i="3"/>
  <c r="AH384" i="3"/>
  <c r="AF384" i="3"/>
  <c r="AH382" i="3"/>
  <c r="AF382" i="3"/>
  <c r="AH380" i="3"/>
  <c r="AF380" i="3"/>
  <c r="AH379" i="3"/>
  <c r="AF379" i="3"/>
  <c r="AH378" i="3"/>
  <c r="AF378" i="3"/>
  <c r="AH377" i="3"/>
  <c r="AF377" i="3"/>
  <c r="AH376" i="3"/>
  <c r="AF376" i="3"/>
  <c r="AH374" i="3"/>
  <c r="AF374" i="3"/>
  <c r="AH372" i="3"/>
  <c r="AF372" i="3"/>
  <c r="AH371" i="3"/>
  <c r="AF371" i="3"/>
  <c r="AH369" i="3"/>
  <c r="AF369" i="3"/>
  <c r="AH368" i="3"/>
  <c r="AF368" i="3"/>
  <c r="AH364" i="3"/>
  <c r="AF364" i="3"/>
  <c r="AH363" i="3"/>
  <c r="AF363" i="3"/>
  <c r="AJ363" i="3" s="1"/>
  <c r="AH361" i="3"/>
  <c r="AF361" i="3"/>
  <c r="AJ361" i="3" s="1"/>
  <c r="AH360" i="3"/>
  <c r="AF360" i="3"/>
  <c r="AJ360" i="3" s="1"/>
  <c r="AH359" i="3"/>
  <c r="AF359" i="3"/>
  <c r="AH358" i="3"/>
  <c r="AF358" i="3"/>
  <c r="AJ358" i="3" s="1"/>
  <c r="AH357" i="3"/>
  <c r="AF357" i="3"/>
  <c r="AJ357" i="3" s="1"/>
  <c r="AH354" i="3"/>
  <c r="AF354" i="3"/>
  <c r="AH353" i="3"/>
  <c r="AF353" i="3"/>
  <c r="AJ353" i="3" s="1"/>
  <c r="AH352" i="3"/>
  <c r="AF352" i="3"/>
  <c r="AJ352" i="3" s="1"/>
  <c r="AH351" i="3"/>
  <c r="AF351" i="3"/>
  <c r="AJ351" i="3" s="1"/>
  <c r="AH350" i="3"/>
  <c r="AF350" i="3"/>
  <c r="AH349" i="3"/>
  <c r="AF349" i="3"/>
  <c r="AH347" i="3"/>
  <c r="AF347" i="3"/>
  <c r="AJ347" i="3" s="1"/>
  <c r="AH346" i="3"/>
  <c r="AF346" i="3"/>
  <c r="AJ346" i="3" s="1"/>
  <c r="AH345" i="3"/>
  <c r="AF345" i="3"/>
  <c r="AH344" i="3"/>
  <c r="AF344" i="3"/>
  <c r="AJ344" i="3" s="1"/>
  <c r="AH343" i="3"/>
  <c r="AF343" i="3"/>
  <c r="AJ343" i="3" s="1"/>
  <c r="AH341" i="3"/>
  <c r="AF341" i="3"/>
  <c r="AJ341" i="3" s="1"/>
  <c r="AH340" i="3"/>
  <c r="AF340" i="3"/>
  <c r="AH339" i="3"/>
  <c r="AF339" i="3"/>
  <c r="AJ339" i="3" s="1"/>
  <c r="AH338" i="3"/>
  <c r="AF338" i="3"/>
  <c r="AJ338" i="3" s="1"/>
  <c r="AH337" i="3"/>
  <c r="AF337" i="3"/>
  <c r="AJ337" i="3" s="1"/>
  <c r="AH336" i="3"/>
  <c r="AF336" i="3"/>
  <c r="AH335" i="3"/>
  <c r="AF335" i="3"/>
  <c r="AH334" i="3"/>
  <c r="AF334" i="3"/>
  <c r="AH333" i="3"/>
  <c r="AF333" i="3"/>
  <c r="AH332" i="3"/>
  <c r="AF332" i="3"/>
  <c r="AH331" i="3"/>
  <c r="AF331" i="3"/>
  <c r="AH329" i="3"/>
  <c r="AF329" i="3"/>
  <c r="AH328" i="3"/>
  <c r="AF328" i="3"/>
  <c r="AH327" i="3"/>
  <c r="AF327" i="3"/>
  <c r="AH325" i="3"/>
  <c r="AF325" i="3"/>
  <c r="AH323" i="3"/>
  <c r="AF323" i="3"/>
  <c r="AH322" i="3"/>
  <c r="AF322" i="3"/>
  <c r="AH321" i="3"/>
  <c r="AF321" i="3"/>
  <c r="AH320" i="3"/>
  <c r="AF320" i="3"/>
  <c r="AH319" i="3"/>
  <c r="AF319" i="3"/>
  <c r="AH317" i="3"/>
  <c r="AF317" i="3"/>
  <c r="AH316" i="3"/>
  <c r="AF316" i="3"/>
  <c r="AH315" i="3"/>
  <c r="AF315" i="3"/>
  <c r="AH313" i="3"/>
  <c r="AF313" i="3"/>
  <c r="AH312" i="3"/>
  <c r="AF312" i="3"/>
  <c r="AH311" i="3"/>
  <c r="AF311" i="3"/>
  <c r="AH310" i="3"/>
  <c r="AF310" i="3"/>
  <c r="AH309" i="3"/>
  <c r="AF309" i="3"/>
  <c r="AH306" i="3"/>
  <c r="AF306" i="3"/>
  <c r="AJ306" i="3" s="1"/>
  <c r="AH305" i="3"/>
  <c r="AF305" i="3"/>
  <c r="AH303" i="3"/>
  <c r="AF303" i="3"/>
  <c r="AJ303" i="3" s="1"/>
  <c r="AH302" i="3"/>
  <c r="AF302" i="3"/>
  <c r="AH301" i="3"/>
  <c r="AF301" i="3"/>
  <c r="AJ301" i="3" s="1"/>
  <c r="AH300" i="3"/>
  <c r="AF300" i="3"/>
  <c r="AJ300" i="3" s="1"/>
  <c r="AH299" i="3"/>
  <c r="AF299" i="3"/>
  <c r="AJ299" i="3" s="1"/>
  <c r="AH296" i="3"/>
  <c r="AF296" i="3"/>
  <c r="AH295" i="3"/>
  <c r="AF295" i="3"/>
  <c r="AJ295" i="3" s="1"/>
  <c r="AH294" i="3"/>
  <c r="AF294" i="3"/>
  <c r="AH293" i="3"/>
  <c r="AF293" i="3"/>
  <c r="AJ293" i="3" s="1"/>
  <c r="AH292" i="3"/>
  <c r="AF292" i="3"/>
  <c r="AH291" i="3"/>
  <c r="AF291" i="3"/>
  <c r="AJ291" i="3" s="1"/>
  <c r="AH290" i="3"/>
  <c r="AF290" i="3"/>
  <c r="AJ290" i="3" s="1"/>
  <c r="AH287" i="3"/>
  <c r="AF287" i="3"/>
  <c r="AJ287" i="3" s="1"/>
  <c r="AH286" i="3"/>
  <c r="AF286" i="3"/>
  <c r="AH285" i="3"/>
  <c r="AF285" i="3"/>
  <c r="AJ285" i="3" s="1"/>
  <c r="AH284" i="3"/>
  <c r="AF284" i="3"/>
  <c r="AH283" i="3"/>
  <c r="AF283" i="3"/>
  <c r="AJ283" i="3" s="1"/>
  <c r="AH281" i="3"/>
  <c r="AF281" i="3"/>
  <c r="AH280" i="3"/>
  <c r="AF280" i="3"/>
  <c r="AJ280" i="3" s="1"/>
  <c r="AH279" i="3"/>
  <c r="AF279" i="3"/>
  <c r="AH278" i="3"/>
  <c r="AF278" i="3"/>
  <c r="AJ278" i="3" s="1"/>
  <c r="AH277" i="3"/>
  <c r="AF277" i="3"/>
  <c r="AH273" i="3"/>
  <c r="AF273" i="3"/>
  <c r="AJ273" i="3" s="1"/>
  <c r="AH272" i="3"/>
  <c r="AF272" i="3"/>
  <c r="AH271" i="3"/>
  <c r="AF271" i="3"/>
  <c r="AJ271" i="3" s="1"/>
  <c r="AH270" i="3"/>
  <c r="AF270" i="3"/>
  <c r="AH269" i="3"/>
  <c r="AF269" i="3"/>
  <c r="AH268" i="3"/>
  <c r="AF268" i="3"/>
  <c r="AH267" i="3"/>
  <c r="AF267" i="3"/>
  <c r="AH266" i="3"/>
  <c r="AF266" i="3"/>
  <c r="AH265" i="3"/>
  <c r="AF265" i="3"/>
  <c r="AH264" i="3"/>
  <c r="AF264" i="3"/>
  <c r="AH263" i="3"/>
  <c r="AF263" i="3"/>
  <c r="AH261" i="3"/>
  <c r="AF261" i="3"/>
  <c r="AH259" i="3"/>
  <c r="AF259" i="3"/>
  <c r="AH258" i="3"/>
  <c r="AF258" i="3"/>
  <c r="AH257" i="3"/>
  <c r="AF257" i="3"/>
  <c r="AH256" i="3"/>
  <c r="AF256" i="3"/>
  <c r="AH255" i="3"/>
  <c r="AF255" i="3"/>
  <c r="AH254" i="3"/>
  <c r="AF254" i="3"/>
  <c r="AH252" i="3"/>
  <c r="AF252" i="3"/>
  <c r="AH251" i="3"/>
  <c r="AF251" i="3"/>
  <c r="AH250" i="3"/>
  <c r="AF250" i="3"/>
  <c r="AH249" i="3"/>
  <c r="AF249" i="3"/>
  <c r="AH247" i="3"/>
  <c r="AF247" i="3"/>
  <c r="AH246" i="3"/>
  <c r="AF246" i="3"/>
  <c r="AH244" i="3"/>
  <c r="AF244" i="3"/>
  <c r="AH248" i="3"/>
  <c r="AH245" i="3"/>
  <c r="AF248" i="3"/>
  <c r="AJ248" i="3" s="1"/>
  <c r="AF245" i="3"/>
  <c r="AJ245" i="3" s="1"/>
  <c r="AL58" i="3" l="1"/>
  <c r="AJ32" i="3"/>
  <c r="AL63" i="3"/>
  <c r="AL39" i="3"/>
  <c r="AM146" i="3"/>
  <c r="AJ82" i="3"/>
  <c r="AJ139" i="3"/>
  <c r="AK139" i="3" s="1"/>
  <c r="AN139" i="3" s="1"/>
  <c r="AJ59" i="3"/>
  <c r="AL80" i="3"/>
  <c r="AL97" i="3"/>
  <c r="AL45" i="3"/>
  <c r="AJ50" i="3"/>
  <c r="AM51" i="3"/>
  <c r="AL54" i="3"/>
  <c r="AI56" i="3"/>
  <c r="AO56" i="3" s="1"/>
  <c r="AL68" i="3"/>
  <c r="AJ70" i="3"/>
  <c r="AM71" i="3"/>
  <c r="AL74" i="3"/>
  <c r="AI77" i="3"/>
  <c r="AO77" i="3" s="1"/>
  <c r="AL104" i="3"/>
  <c r="AJ108" i="3"/>
  <c r="AM110" i="3"/>
  <c r="AL116" i="3"/>
  <c r="AI135" i="3"/>
  <c r="AO135" i="3" s="1"/>
  <c r="AI32" i="3"/>
  <c r="AO32" i="3" s="1"/>
  <c r="AL33" i="3"/>
  <c r="AI53" i="3"/>
  <c r="AO53" i="3" s="1"/>
  <c r="AM54" i="3"/>
  <c r="AJ56" i="3"/>
  <c r="AI59" i="3"/>
  <c r="AO59" i="3" s="1"/>
  <c r="AL60" i="3"/>
  <c r="AI73" i="3"/>
  <c r="AO73" i="3" s="1"/>
  <c r="AM74" i="3"/>
  <c r="AJ77" i="3"/>
  <c r="AI82" i="3"/>
  <c r="AO82" i="3" s="1"/>
  <c r="AL91" i="3"/>
  <c r="AI114" i="3"/>
  <c r="AO114" i="3" s="1"/>
  <c r="AM116" i="3"/>
  <c r="AJ135" i="3"/>
  <c r="AI146" i="3"/>
  <c r="AO146" i="3" s="1"/>
  <c r="AJ148" i="3"/>
  <c r="AK148" i="3" s="1"/>
  <c r="AN148" i="3" s="1"/>
  <c r="AM33" i="3"/>
  <c r="AI42" i="3"/>
  <c r="AO42" i="3" s="1"/>
  <c r="AM60" i="3"/>
  <c r="AI64" i="3"/>
  <c r="AO64" i="3" s="1"/>
  <c r="AM91" i="3"/>
  <c r="AI98" i="3"/>
  <c r="AO98" i="3" s="1"/>
  <c r="AL148" i="3"/>
  <c r="AI38" i="3"/>
  <c r="AO38" i="3" s="1"/>
  <c r="AM39" i="3"/>
  <c r="AJ42" i="3"/>
  <c r="AI50" i="3"/>
  <c r="AO50" i="3" s="1"/>
  <c r="AL51" i="3"/>
  <c r="AI62" i="3"/>
  <c r="AO62" i="3" s="1"/>
  <c r="AM63" i="3"/>
  <c r="AJ64" i="3"/>
  <c r="AI70" i="3"/>
  <c r="AO70" i="3" s="1"/>
  <c r="AL71" i="3"/>
  <c r="AI96" i="3"/>
  <c r="AO96" i="3" s="1"/>
  <c r="AM97" i="3"/>
  <c r="AJ98" i="3"/>
  <c r="AI108" i="3"/>
  <c r="AO108" i="3" s="1"/>
  <c r="AL110" i="3"/>
  <c r="AI159" i="3"/>
  <c r="AM159" i="3"/>
  <c r="AI34" i="3"/>
  <c r="AM34" i="3"/>
  <c r="AI52" i="3"/>
  <c r="AM52" i="3"/>
  <c r="AI61" i="3"/>
  <c r="AM61" i="3"/>
  <c r="AI72" i="3"/>
  <c r="AM72" i="3"/>
  <c r="AI95" i="3"/>
  <c r="AM95" i="3"/>
  <c r="AI113" i="3"/>
  <c r="AM113" i="3"/>
  <c r="AJ138" i="3"/>
  <c r="AJ159" i="3"/>
  <c r="AJ34" i="3"/>
  <c r="AJ38" i="3"/>
  <c r="AL44" i="3"/>
  <c r="AM45" i="3"/>
  <c r="AJ52" i="3"/>
  <c r="AJ53" i="3"/>
  <c r="AL57" i="3"/>
  <c r="AM58" i="3"/>
  <c r="AJ61" i="3"/>
  <c r="AJ62" i="3"/>
  <c r="AL67" i="3"/>
  <c r="AM68" i="3"/>
  <c r="AJ72" i="3"/>
  <c r="AJ73" i="3"/>
  <c r="AL78" i="3"/>
  <c r="AM80" i="3"/>
  <c r="AJ95" i="3"/>
  <c r="AJ96" i="3"/>
  <c r="AL99" i="3"/>
  <c r="AM104" i="3"/>
  <c r="AJ113" i="3"/>
  <c r="AJ114" i="3"/>
  <c r="AL139" i="3"/>
  <c r="AL32" i="3"/>
  <c r="AI33" i="3"/>
  <c r="AO33" i="3" s="1"/>
  <c r="AL38" i="3"/>
  <c r="AI39" i="3"/>
  <c r="AO39" i="3" s="1"/>
  <c r="AL42" i="3"/>
  <c r="AI44" i="3"/>
  <c r="AM44" i="3"/>
  <c r="AI45" i="3"/>
  <c r="AO45" i="3" s="1"/>
  <c r="AL50" i="3"/>
  <c r="AI51" i="3"/>
  <c r="AO51" i="3" s="1"/>
  <c r="AL53" i="3"/>
  <c r="AI54" i="3"/>
  <c r="AO54" i="3" s="1"/>
  <c r="AL56" i="3"/>
  <c r="AI57" i="3"/>
  <c r="AM57" i="3"/>
  <c r="AI58" i="3"/>
  <c r="AO58" i="3" s="1"/>
  <c r="AL59" i="3"/>
  <c r="AI60" i="3"/>
  <c r="AO60" i="3" s="1"/>
  <c r="AL62" i="3"/>
  <c r="AI63" i="3"/>
  <c r="AO63" i="3" s="1"/>
  <c r="AL64" i="3"/>
  <c r="AI67" i="3"/>
  <c r="AM67" i="3"/>
  <c r="AI68" i="3"/>
  <c r="AO68" i="3" s="1"/>
  <c r="AL70" i="3"/>
  <c r="AI71" i="3"/>
  <c r="AO71" i="3" s="1"/>
  <c r="AL73" i="3"/>
  <c r="AI74" i="3"/>
  <c r="AO74" i="3" s="1"/>
  <c r="AL77" i="3"/>
  <c r="AI78" i="3"/>
  <c r="AM78" i="3"/>
  <c r="AI80" i="3"/>
  <c r="AO80" i="3" s="1"/>
  <c r="AL82" i="3"/>
  <c r="AI91" i="3"/>
  <c r="AO91" i="3" s="1"/>
  <c r="AL96" i="3"/>
  <c r="AI97" i="3"/>
  <c r="AO97" i="3" s="1"/>
  <c r="AL98" i="3"/>
  <c r="AI99" i="3"/>
  <c r="AM99" i="3"/>
  <c r="AI104" i="3"/>
  <c r="AO104" i="3" s="1"/>
  <c r="AL108" i="3"/>
  <c r="AI110" i="3"/>
  <c r="AO110" i="3" s="1"/>
  <c r="AL114" i="3"/>
  <c r="AI116" i="3"/>
  <c r="AO116" i="3" s="1"/>
  <c r="AL135" i="3"/>
  <c r="AL138" i="3"/>
  <c r="AM139" i="3"/>
  <c r="AJ146" i="3"/>
  <c r="AM148" i="3"/>
  <c r="AI138" i="3"/>
  <c r="AJ279" i="3"/>
  <c r="AJ349" i="3"/>
  <c r="AJ359" i="3"/>
  <c r="AJ400" i="3"/>
  <c r="AJ410" i="3"/>
  <c r="AJ316" i="3"/>
  <c r="AJ319" i="3"/>
  <c r="AJ321" i="3"/>
  <c r="AJ323" i="3"/>
  <c r="AJ327" i="3"/>
  <c r="AJ329" i="3"/>
  <c r="AJ332" i="3"/>
  <c r="AJ334" i="3"/>
  <c r="AJ336" i="3"/>
  <c r="AJ244" i="3"/>
  <c r="AJ247" i="3"/>
  <c r="AJ250" i="3"/>
  <c r="AJ252" i="3"/>
  <c r="AJ255" i="3"/>
  <c r="AJ257" i="3"/>
  <c r="AJ259" i="3"/>
  <c r="AJ263" i="3"/>
  <c r="AJ265" i="3"/>
  <c r="AJ267" i="3"/>
  <c r="AJ270" i="3"/>
  <c r="AJ281" i="3"/>
  <c r="AJ292" i="3"/>
  <c r="AJ302" i="3"/>
  <c r="AJ345" i="3"/>
  <c r="AJ311" i="3"/>
  <c r="AJ313" i="3"/>
  <c r="AJ269" i="3"/>
  <c r="AJ272" i="3"/>
  <c r="AJ284" i="3"/>
  <c r="AJ294" i="3"/>
  <c r="AJ305" i="3"/>
  <c r="AJ340" i="3"/>
  <c r="AJ350" i="3"/>
  <c r="AJ309" i="3"/>
  <c r="AJ246" i="3"/>
  <c r="AJ249" i="3"/>
  <c r="AJ251" i="3"/>
  <c r="AJ254" i="3"/>
  <c r="AJ256" i="3"/>
  <c r="AJ258" i="3"/>
  <c r="AJ261" i="3"/>
  <c r="AJ264" i="3"/>
  <c r="AJ266" i="3"/>
  <c r="AJ268" i="3"/>
  <c r="AJ277" i="3"/>
  <c r="AJ286" i="3"/>
  <c r="AJ296" i="3"/>
  <c r="AJ310" i="3"/>
  <c r="AJ312" i="3"/>
  <c r="AJ315" i="3"/>
  <c r="AJ317" i="3"/>
  <c r="AJ320" i="3"/>
  <c r="AJ322" i="3"/>
  <c r="AJ325" i="3"/>
  <c r="AJ328" i="3"/>
  <c r="AJ331" i="3"/>
  <c r="AJ333" i="3"/>
  <c r="AJ335" i="3"/>
  <c r="AJ354" i="3"/>
  <c r="AJ364" i="3"/>
  <c r="AJ369" i="3"/>
  <c r="AJ372" i="3"/>
  <c r="AJ376" i="3"/>
  <c r="AJ386" i="3"/>
  <c r="AJ394" i="3"/>
  <c r="AJ380" i="3"/>
  <c r="AJ390" i="3"/>
  <c r="AJ399" i="3"/>
  <c r="AJ371" i="3"/>
  <c r="AJ377" i="3"/>
  <c r="AJ378" i="3"/>
  <c r="AJ382" i="3"/>
  <c r="AJ384" i="3"/>
  <c r="AJ387" i="3"/>
  <c r="AJ388" i="3"/>
  <c r="AJ391" i="3"/>
  <c r="AJ392" i="3"/>
  <c r="AJ395" i="3"/>
  <c r="AJ396" i="3"/>
  <c r="AJ401" i="3"/>
  <c r="AJ403" i="3"/>
  <c r="AJ368" i="3"/>
  <c r="AJ374" i="3"/>
  <c r="AJ379" i="3"/>
  <c r="AJ385" i="3"/>
  <c r="AJ389" i="3"/>
  <c r="AJ393" i="3"/>
  <c r="AJ397" i="3"/>
  <c r="AJ405" i="3"/>
  <c r="AJ409" i="3"/>
  <c r="AJ415" i="3"/>
  <c r="AJ418" i="3"/>
  <c r="AB318" i="3"/>
  <c r="AH318" i="3"/>
  <c r="AF318" i="3"/>
  <c r="AJ318" i="3" s="1"/>
  <c r="W318" i="3"/>
  <c r="V318" i="3"/>
  <c r="X318" i="3" s="1"/>
  <c r="AB316" i="3"/>
  <c r="AG316" i="3" s="1"/>
  <c r="AI316" i="3" s="1"/>
  <c r="W316" i="3"/>
  <c r="V316" i="3"/>
  <c r="X316" i="3" s="1"/>
  <c r="AB261" i="3"/>
  <c r="W261" i="3"/>
  <c r="V261" i="3"/>
  <c r="X261" i="3" s="1"/>
  <c r="AK59" i="3" l="1"/>
  <c r="AN59" i="3" s="1"/>
  <c r="AK63" i="3"/>
  <c r="AN63" i="3" s="1"/>
  <c r="AK80" i="3"/>
  <c r="AN80" i="3" s="1"/>
  <c r="AK62" i="3"/>
  <c r="AN62" i="3" s="1"/>
  <c r="AK39" i="3"/>
  <c r="AN39" i="3" s="1"/>
  <c r="AK58" i="3"/>
  <c r="AN58" i="3" s="1"/>
  <c r="AK146" i="3"/>
  <c r="AN146" i="3" s="1"/>
  <c r="AK97" i="3"/>
  <c r="AN97" i="3" s="1"/>
  <c r="AK45" i="3"/>
  <c r="AN45" i="3" s="1"/>
  <c r="AK56" i="3"/>
  <c r="AN56" i="3" s="1"/>
  <c r="AK77" i="3"/>
  <c r="AN77" i="3" s="1"/>
  <c r="AK82" i="3"/>
  <c r="AN82" i="3" s="1"/>
  <c r="AK42" i="3"/>
  <c r="AN42" i="3" s="1"/>
  <c r="AK96" i="3"/>
  <c r="AN96" i="3" s="1"/>
  <c r="AK53" i="3"/>
  <c r="AN53" i="3" s="1"/>
  <c r="AK98" i="3"/>
  <c r="AN98" i="3" s="1"/>
  <c r="AK108" i="3"/>
  <c r="AN108" i="3" s="1"/>
  <c r="AK64" i="3"/>
  <c r="AN64" i="3" s="1"/>
  <c r="AK32" i="3"/>
  <c r="AN32" i="3" s="1"/>
  <c r="AK116" i="3"/>
  <c r="AN116" i="3" s="1"/>
  <c r="AK74" i="3"/>
  <c r="AN74" i="3" s="1"/>
  <c r="AK54" i="3"/>
  <c r="AN54" i="3" s="1"/>
  <c r="AK68" i="3"/>
  <c r="AN68" i="3" s="1"/>
  <c r="AK38" i="3"/>
  <c r="AN38" i="3" s="1"/>
  <c r="AK135" i="3"/>
  <c r="AN135" i="3" s="1"/>
  <c r="AK70" i="3"/>
  <c r="AN70" i="3" s="1"/>
  <c r="AK50" i="3"/>
  <c r="AN50" i="3" s="1"/>
  <c r="AK104" i="3"/>
  <c r="AN104" i="3" s="1"/>
  <c r="AK114" i="3"/>
  <c r="AN114" i="3" s="1"/>
  <c r="AK73" i="3"/>
  <c r="AN73" i="3" s="1"/>
  <c r="AK138" i="3"/>
  <c r="AN138" i="3" s="1"/>
  <c r="AO138" i="3"/>
  <c r="AO99" i="3"/>
  <c r="AK99" i="3"/>
  <c r="AN99" i="3" s="1"/>
  <c r="AO78" i="3"/>
  <c r="AK78" i="3"/>
  <c r="AN78" i="3" s="1"/>
  <c r="AO67" i="3"/>
  <c r="AK67" i="3"/>
  <c r="AN67" i="3" s="1"/>
  <c r="AO57" i="3"/>
  <c r="AK57" i="3"/>
  <c r="AN57" i="3" s="1"/>
  <c r="AO44" i="3"/>
  <c r="AK44" i="3"/>
  <c r="AN44" i="3" s="1"/>
  <c r="AK95" i="3"/>
  <c r="AN95" i="3" s="1"/>
  <c r="AO95" i="3"/>
  <c r="AK61" i="3"/>
  <c r="AN61" i="3" s="1"/>
  <c r="AO61" i="3"/>
  <c r="AK34" i="3"/>
  <c r="AN34" i="3" s="1"/>
  <c r="AO34" i="3"/>
  <c r="AK71" i="3"/>
  <c r="AN71" i="3" s="1"/>
  <c r="AK51" i="3"/>
  <c r="AN51" i="3" s="1"/>
  <c r="AK113" i="3"/>
  <c r="AN113" i="3" s="1"/>
  <c r="AO113" i="3"/>
  <c r="AK72" i="3"/>
  <c r="AN72" i="3" s="1"/>
  <c r="AO72" i="3"/>
  <c r="AK52" i="3"/>
  <c r="AN52" i="3" s="1"/>
  <c r="AO52" i="3"/>
  <c r="AK159" i="3"/>
  <c r="AN159" i="3" s="1"/>
  <c r="AO159" i="3"/>
  <c r="AK91" i="3"/>
  <c r="AN91" i="3" s="1"/>
  <c r="AK60" i="3"/>
  <c r="AN60" i="3" s="1"/>
  <c r="AK33" i="3"/>
  <c r="AN33" i="3" s="1"/>
  <c r="AK110" i="3"/>
  <c r="AN110" i="3" s="1"/>
  <c r="AG261" i="3"/>
  <c r="AI261" i="3" s="1"/>
  <c r="AK261" i="3" s="1"/>
  <c r="AN261" i="3" s="1"/>
  <c r="AM316" i="3"/>
  <c r="AO316" i="3"/>
  <c r="AL316" i="3"/>
  <c r="AK316" i="3"/>
  <c r="AN316" i="3" s="1"/>
  <c r="AG318" i="3"/>
  <c r="AI318" i="3" s="1"/>
  <c r="W414" i="3"/>
  <c r="V414" i="3"/>
  <c r="X414" i="3" s="1"/>
  <c r="W386" i="3"/>
  <c r="V386" i="3"/>
  <c r="X386" i="3" s="1"/>
  <c r="W355" i="3"/>
  <c r="V355" i="3"/>
  <c r="X355" i="3" s="1"/>
  <c r="W354" i="3"/>
  <c r="V354" i="3"/>
  <c r="X354" i="3" s="1"/>
  <c r="W298" i="3"/>
  <c r="V298" i="3"/>
  <c r="X298" i="3" s="1"/>
  <c r="W217" i="3"/>
  <c r="V217" i="3"/>
  <c r="X217" i="3" s="1"/>
  <c r="W214" i="3"/>
  <c r="V214" i="3"/>
  <c r="X214" i="3" s="1"/>
  <c r="W207" i="3"/>
  <c r="V207" i="3"/>
  <c r="X207" i="3" s="1"/>
  <c r="W201" i="3"/>
  <c r="V201" i="3"/>
  <c r="X201" i="3" s="1"/>
  <c r="W177" i="3"/>
  <c r="V177" i="3"/>
  <c r="X177" i="3" s="1"/>
  <c r="W159" i="3"/>
  <c r="V159" i="3"/>
  <c r="X159" i="3" s="1"/>
  <c r="W148" i="3"/>
  <c r="V148" i="3"/>
  <c r="X148" i="3" s="1"/>
  <c r="W146" i="3"/>
  <c r="V146" i="3"/>
  <c r="X146" i="3" s="1"/>
  <c r="W139" i="3"/>
  <c r="V139" i="3"/>
  <c r="X139" i="3" s="1"/>
  <c r="W138" i="3"/>
  <c r="V138" i="3"/>
  <c r="X138" i="3" s="1"/>
  <c r="W135" i="3"/>
  <c r="V135" i="3"/>
  <c r="X135" i="3" s="1"/>
  <c r="W116" i="3"/>
  <c r="V116" i="3"/>
  <c r="X116" i="3" s="1"/>
  <c r="W114" i="3"/>
  <c r="V114" i="3"/>
  <c r="X114" i="3" s="1"/>
  <c r="W113" i="3"/>
  <c r="V113" i="3"/>
  <c r="X113" i="3" s="1"/>
  <c r="W110" i="3"/>
  <c r="V110" i="3"/>
  <c r="X110" i="3" s="1"/>
  <c r="W108" i="3"/>
  <c r="V108" i="3"/>
  <c r="X108" i="3" s="1"/>
  <c r="W104" i="3"/>
  <c r="V104" i="3"/>
  <c r="X104" i="3" s="1"/>
  <c r="W99" i="3"/>
  <c r="V99" i="3"/>
  <c r="X99" i="3" s="1"/>
  <c r="W98" i="3"/>
  <c r="V98" i="3"/>
  <c r="X98" i="3" s="1"/>
  <c r="W97" i="3"/>
  <c r="V97" i="3"/>
  <c r="X97" i="3" s="1"/>
  <c r="W96" i="3"/>
  <c r="V96" i="3"/>
  <c r="X96" i="3" s="1"/>
  <c r="W95" i="3"/>
  <c r="V95" i="3"/>
  <c r="X95" i="3" s="1"/>
  <c r="W91" i="3"/>
  <c r="V91" i="3"/>
  <c r="X91" i="3" s="1"/>
  <c r="W348" i="3"/>
  <c r="V348" i="3"/>
  <c r="X348" i="3" s="1"/>
  <c r="W347" i="3"/>
  <c r="V347" i="3"/>
  <c r="X347" i="3" s="1"/>
  <c r="W452" i="3"/>
  <c r="V452" i="3"/>
  <c r="X452" i="3" s="1"/>
  <c r="W451" i="3"/>
  <c r="V451" i="3"/>
  <c r="X451" i="3" s="1"/>
  <c r="W450" i="3"/>
  <c r="V450" i="3"/>
  <c r="X450" i="3" s="1"/>
  <c r="W449" i="3"/>
  <c r="V449" i="3"/>
  <c r="X449" i="3" s="1"/>
  <c r="W448" i="3"/>
  <c r="V448" i="3"/>
  <c r="X448" i="3" s="1"/>
  <c r="W447" i="3"/>
  <c r="V447" i="3"/>
  <c r="X447" i="3" s="1"/>
  <c r="W446" i="3"/>
  <c r="V446" i="3"/>
  <c r="X446" i="3" s="1"/>
  <c r="W445" i="3"/>
  <c r="V445" i="3"/>
  <c r="X445" i="3" s="1"/>
  <c r="W444" i="3"/>
  <c r="V444" i="3"/>
  <c r="X444" i="3" s="1"/>
  <c r="W443" i="3"/>
  <c r="V443" i="3"/>
  <c r="X443" i="3" s="1"/>
  <c r="W442" i="3"/>
  <c r="V442" i="3"/>
  <c r="X442" i="3" s="1"/>
  <c r="W441" i="3"/>
  <c r="V441" i="3"/>
  <c r="X441" i="3" s="1"/>
  <c r="W440" i="3"/>
  <c r="V440" i="3"/>
  <c r="X440" i="3" s="1"/>
  <c r="W439" i="3"/>
  <c r="V439" i="3"/>
  <c r="X439" i="3" s="1"/>
  <c r="W438" i="3"/>
  <c r="V438" i="3"/>
  <c r="X438" i="3" s="1"/>
  <c r="W437" i="3"/>
  <c r="V437" i="3"/>
  <c r="X437" i="3" s="1"/>
  <c r="W436" i="3"/>
  <c r="V436" i="3"/>
  <c r="X436" i="3" s="1"/>
  <c r="AB441" i="3"/>
  <c r="AG441" i="3" s="1"/>
  <c r="AF441" i="3"/>
  <c r="AJ441" i="3" s="1"/>
  <c r="AK441" i="3" s="1"/>
  <c r="AN441" i="3" s="1"/>
  <c r="AH441" i="3"/>
  <c r="AL441" i="3"/>
  <c r="AM441" i="3"/>
  <c r="AM448" i="3"/>
  <c r="AL448" i="3"/>
  <c r="AH448" i="3"/>
  <c r="AF448" i="3"/>
  <c r="AJ448" i="3" s="1"/>
  <c r="AK448" i="3" s="1"/>
  <c r="AN448" i="3" s="1"/>
  <c r="AB448" i="3"/>
  <c r="AO448" i="3" s="1"/>
  <c r="AB442" i="3"/>
  <c r="AG442" i="3" s="1"/>
  <c r="AM445" i="3"/>
  <c r="AL445" i="3"/>
  <c r="AH445" i="3"/>
  <c r="AF445" i="3"/>
  <c r="AJ445" i="3" s="1"/>
  <c r="AK445" i="3" s="1"/>
  <c r="AN445" i="3" s="1"/>
  <c r="AB445" i="3"/>
  <c r="AO445" i="3" s="1"/>
  <c r="AM446" i="3"/>
  <c r="AL446" i="3"/>
  <c r="AH446" i="3"/>
  <c r="AF446" i="3"/>
  <c r="AJ446" i="3" s="1"/>
  <c r="AK446" i="3" s="1"/>
  <c r="AN446" i="3" s="1"/>
  <c r="AB446" i="3"/>
  <c r="AO446" i="3" s="1"/>
  <c r="AM453" i="3"/>
  <c r="AL453" i="3"/>
  <c r="AJ453" i="3"/>
  <c r="AK453" i="3" s="1"/>
  <c r="AN453" i="3" s="1"/>
  <c r="AO453" i="3"/>
  <c r="AM447" i="3"/>
  <c r="AL447" i="3"/>
  <c r="AF447" i="3"/>
  <c r="AJ447" i="3" s="1"/>
  <c r="AK447" i="3" s="1"/>
  <c r="AN447" i="3" s="1"/>
  <c r="AB447" i="3"/>
  <c r="AG447" i="3" s="1"/>
  <c r="AM444" i="3"/>
  <c r="AL444" i="3"/>
  <c r="AH444" i="3"/>
  <c r="AF444" i="3"/>
  <c r="AJ444" i="3" s="1"/>
  <c r="AK444" i="3" s="1"/>
  <c r="AN444" i="3" s="1"/>
  <c r="AB444" i="3"/>
  <c r="AO444" i="3" s="1"/>
  <c r="AM438" i="3"/>
  <c r="AL438" i="3"/>
  <c r="AH438" i="3"/>
  <c r="AF438" i="3"/>
  <c r="AJ438" i="3" s="1"/>
  <c r="AK438" i="3" s="1"/>
  <c r="AN438" i="3" s="1"/>
  <c r="AB438" i="3"/>
  <c r="AG438" i="3" s="1"/>
  <c r="AM437" i="3"/>
  <c r="AL437" i="3"/>
  <c r="AH437" i="3"/>
  <c r="AF437" i="3"/>
  <c r="AJ437" i="3" s="1"/>
  <c r="AK437" i="3" s="1"/>
  <c r="AN437" i="3" s="1"/>
  <c r="AB437" i="3"/>
  <c r="AO437" i="3" s="1"/>
  <c r="AM436" i="3"/>
  <c r="AL436" i="3"/>
  <c r="AH436" i="3"/>
  <c r="AF436" i="3"/>
  <c r="AJ436" i="3" s="1"/>
  <c r="AK436" i="3" s="1"/>
  <c r="AN436" i="3" s="1"/>
  <c r="AB436" i="3"/>
  <c r="AG436" i="3" s="1"/>
  <c r="AM452" i="3"/>
  <c r="AL452" i="3"/>
  <c r="AH452" i="3"/>
  <c r="AF452" i="3"/>
  <c r="AJ452" i="3" s="1"/>
  <c r="AK452" i="3" s="1"/>
  <c r="AN452" i="3" s="1"/>
  <c r="AB452" i="3"/>
  <c r="AO452" i="3" s="1"/>
  <c r="AM451" i="3"/>
  <c r="AL451" i="3"/>
  <c r="AH451" i="3"/>
  <c r="AF451" i="3"/>
  <c r="AJ451" i="3" s="1"/>
  <c r="AK451" i="3" s="1"/>
  <c r="AN451" i="3" s="1"/>
  <c r="AB451" i="3"/>
  <c r="AG451" i="3" s="1"/>
  <c r="AM450" i="3"/>
  <c r="AL450" i="3"/>
  <c r="AH450" i="3"/>
  <c r="AF450" i="3"/>
  <c r="AJ450" i="3" s="1"/>
  <c r="AK450" i="3" s="1"/>
  <c r="AN450" i="3" s="1"/>
  <c r="AB450" i="3"/>
  <c r="AO450" i="3" s="1"/>
  <c r="AM449" i="3"/>
  <c r="AL449" i="3"/>
  <c r="AH449" i="3"/>
  <c r="AF449" i="3"/>
  <c r="AJ449" i="3" s="1"/>
  <c r="AK449" i="3" s="1"/>
  <c r="AN449" i="3" s="1"/>
  <c r="AB449" i="3"/>
  <c r="AG449" i="3" s="1"/>
  <c r="AM443" i="3"/>
  <c r="AL443" i="3"/>
  <c r="AH443" i="3"/>
  <c r="AF443" i="3"/>
  <c r="AJ443" i="3" s="1"/>
  <c r="AK443" i="3" s="1"/>
  <c r="AN443" i="3" s="1"/>
  <c r="AB443" i="3"/>
  <c r="AO443" i="3" s="1"/>
  <c r="AM442" i="3"/>
  <c r="AL442" i="3"/>
  <c r="AH442" i="3"/>
  <c r="AF442" i="3"/>
  <c r="AJ442" i="3" s="1"/>
  <c r="AK442" i="3" s="1"/>
  <c r="AN442" i="3" s="1"/>
  <c r="AM440" i="3"/>
  <c r="AL440" i="3"/>
  <c r="AH440" i="3"/>
  <c r="AF440" i="3"/>
  <c r="AJ440" i="3" s="1"/>
  <c r="AK440" i="3" s="1"/>
  <c r="AN440" i="3" s="1"/>
  <c r="AB440" i="3"/>
  <c r="AG440" i="3" s="1"/>
  <c r="AM439" i="3"/>
  <c r="AL439" i="3"/>
  <c r="AH439" i="3"/>
  <c r="AF439" i="3"/>
  <c r="AJ439" i="3" s="1"/>
  <c r="AK439" i="3" s="1"/>
  <c r="AN439" i="3" s="1"/>
  <c r="AB439" i="3"/>
  <c r="AO439" i="3" s="1"/>
  <c r="AO261" i="3" l="1"/>
  <c r="AM261" i="3"/>
  <c r="AL261" i="3"/>
  <c r="AL318" i="3"/>
  <c r="AK318" i="3"/>
  <c r="AN318" i="3" s="1"/>
  <c r="AM318" i="3"/>
  <c r="AO318" i="3"/>
  <c r="AO441" i="3"/>
  <c r="AG448" i="3"/>
  <c r="AG445" i="3"/>
  <c r="AG446" i="3"/>
  <c r="AG437" i="3"/>
  <c r="AG444" i="3"/>
  <c r="AG443" i="3"/>
  <c r="AG450" i="3"/>
  <c r="AG453" i="3"/>
  <c r="AG439" i="3"/>
  <c r="AG452" i="3"/>
  <c r="AO440" i="3"/>
  <c r="AO449" i="3"/>
  <c r="AO451" i="3"/>
  <c r="AO447" i="3"/>
  <c r="AO442" i="3"/>
  <c r="AO436" i="3"/>
  <c r="AO438" i="3"/>
  <c r="AM434" i="3" l="1"/>
  <c r="AL434" i="3"/>
  <c r="AH434" i="3"/>
  <c r="AF434" i="3"/>
  <c r="AJ434" i="3" s="1"/>
  <c r="AK434" i="3" s="1"/>
  <c r="AN434" i="3" s="1"/>
  <c r="AB434" i="3"/>
  <c r="AO434" i="3" s="1"/>
  <c r="W434" i="3"/>
  <c r="V434" i="3"/>
  <c r="X434" i="3" s="1"/>
  <c r="I301" i="2"/>
  <c r="AG434" i="3" l="1"/>
  <c r="AM424" i="3"/>
  <c r="AL424" i="3"/>
  <c r="AH424" i="3"/>
  <c r="AF424" i="3"/>
  <c r="AJ424" i="3" s="1"/>
  <c r="AK424" i="3" s="1"/>
  <c r="AN424" i="3" s="1"/>
  <c r="AB424" i="3"/>
  <c r="AO424" i="3" s="1"/>
  <c r="W424" i="3"/>
  <c r="V424" i="3"/>
  <c r="X424" i="3" s="1"/>
  <c r="AG424" i="3" l="1"/>
  <c r="AH420" i="3"/>
  <c r="AF420" i="3"/>
  <c r="AJ420" i="3" s="1"/>
  <c r="AB420" i="3"/>
  <c r="W420" i="3"/>
  <c r="V420" i="3"/>
  <c r="X420" i="3" s="1"/>
  <c r="S139" i="1"/>
  <c r="AG420" i="3" l="1"/>
  <c r="AI420" i="3" s="1"/>
  <c r="AB416" i="3"/>
  <c r="W416" i="3"/>
  <c r="V416" i="3"/>
  <c r="X416" i="3" s="1"/>
  <c r="AG416" i="3" l="1"/>
  <c r="AI416" i="3" s="1"/>
  <c r="AO416" i="3" s="1"/>
  <c r="AK420" i="3"/>
  <c r="AN420" i="3" s="1"/>
  <c r="AM420" i="3"/>
  <c r="AL420" i="3"/>
  <c r="AO420" i="3"/>
  <c r="AB417" i="3"/>
  <c r="W417" i="3"/>
  <c r="V417" i="3"/>
  <c r="X417" i="3" s="1"/>
  <c r="AH408" i="3"/>
  <c r="AF408" i="3"/>
  <c r="AJ408" i="3" s="1"/>
  <c r="AB408" i="3"/>
  <c r="W408" i="3"/>
  <c r="V408" i="3"/>
  <c r="X408" i="3" s="1"/>
  <c r="AB405" i="3"/>
  <c r="W405" i="3"/>
  <c r="V405" i="3"/>
  <c r="X405" i="3" s="1"/>
  <c r="AH407" i="3"/>
  <c r="AF407" i="3"/>
  <c r="AJ407" i="3" s="1"/>
  <c r="AB407" i="3"/>
  <c r="W407" i="3"/>
  <c r="V407" i="3"/>
  <c r="X407" i="3" s="1"/>
  <c r="AJ177" i="3"/>
  <c r="AB394" i="3"/>
  <c r="W394" i="3"/>
  <c r="V394" i="3"/>
  <c r="X394" i="3" s="1"/>
  <c r="AB392" i="3"/>
  <c r="W392" i="3"/>
  <c r="V392" i="3"/>
  <c r="X392" i="3" s="1"/>
  <c r="AB388" i="3"/>
  <c r="W388" i="3"/>
  <c r="V388" i="3"/>
  <c r="X388" i="3" s="1"/>
  <c r="AB385" i="3"/>
  <c r="W385" i="3"/>
  <c r="V385" i="3"/>
  <c r="X385" i="3" s="1"/>
  <c r="AB379" i="3"/>
  <c r="W379" i="3"/>
  <c r="V379" i="3"/>
  <c r="X379" i="3" s="1"/>
  <c r="AM435" i="3"/>
  <c r="AL435" i="3"/>
  <c r="AH435" i="3"/>
  <c r="AF435" i="3"/>
  <c r="AJ435" i="3" s="1"/>
  <c r="AB435" i="3"/>
  <c r="AO435" i="3" s="1"/>
  <c r="W435" i="3"/>
  <c r="V435" i="3"/>
  <c r="X435" i="3" s="1"/>
  <c r="AM433" i="3"/>
  <c r="AL433" i="3"/>
  <c r="AH433" i="3"/>
  <c r="AF433" i="3"/>
  <c r="AB433" i="3"/>
  <c r="AG433" i="3" s="1"/>
  <c r="W433" i="3"/>
  <c r="V433" i="3"/>
  <c r="X433" i="3" s="1"/>
  <c r="AF432" i="3"/>
  <c r="AB432" i="3"/>
  <c r="W432" i="3"/>
  <c r="V432" i="3"/>
  <c r="X432" i="3" s="1"/>
  <c r="AM430" i="3"/>
  <c r="AL430" i="3"/>
  <c r="AH430" i="3"/>
  <c r="AF430" i="3"/>
  <c r="AJ430" i="3" s="1"/>
  <c r="AB430" i="3"/>
  <c r="AO430" i="3" s="1"/>
  <c r="W430" i="3"/>
  <c r="V430" i="3"/>
  <c r="X430" i="3" s="1"/>
  <c r="AM429" i="3"/>
  <c r="AL429" i="3"/>
  <c r="AH429" i="3"/>
  <c r="AF429" i="3"/>
  <c r="AB429" i="3"/>
  <c r="AO429" i="3" s="1"/>
  <c r="W429" i="3"/>
  <c r="V429" i="3"/>
  <c r="X429" i="3" s="1"/>
  <c r="AM428" i="3"/>
  <c r="AL428" i="3"/>
  <c r="AH428" i="3"/>
  <c r="AF428" i="3"/>
  <c r="AB428" i="3"/>
  <c r="AG428" i="3" s="1"/>
  <c r="W428" i="3"/>
  <c r="V428" i="3"/>
  <c r="X428" i="3" s="1"/>
  <c r="AM426" i="3"/>
  <c r="AL426" i="3"/>
  <c r="AH426" i="3"/>
  <c r="AF426" i="3"/>
  <c r="AJ426" i="3" s="1"/>
  <c r="AB426" i="3"/>
  <c r="AO426" i="3" s="1"/>
  <c r="W426" i="3"/>
  <c r="V426" i="3"/>
  <c r="X426" i="3" s="1"/>
  <c r="AM425" i="3"/>
  <c r="AL425" i="3"/>
  <c r="AH425" i="3"/>
  <c r="AF425" i="3"/>
  <c r="AB425" i="3"/>
  <c r="AO425" i="3" s="1"/>
  <c r="W425" i="3"/>
  <c r="V425" i="3"/>
  <c r="X425" i="3" s="1"/>
  <c r="AM423" i="3"/>
  <c r="AL423" i="3"/>
  <c r="AH423" i="3"/>
  <c r="AF423" i="3"/>
  <c r="AJ423" i="3" s="1"/>
  <c r="AB423" i="3"/>
  <c r="AO423" i="3" s="1"/>
  <c r="W423" i="3"/>
  <c r="V423" i="3"/>
  <c r="X423" i="3" s="1"/>
  <c r="AF422" i="3"/>
  <c r="AB422" i="3"/>
  <c r="W422" i="3"/>
  <c r="V422" i="3"/>
  <c r="X422" i="3" s="1"/>
  <c r="AB415" i="3"/>
  <c r="W415" i="3"/>
  <c r="V415" i="3"/>
  <c r="X415" i="3" s="1"/>
  <c r="AM427" i="3"/>
  <c r="AL427" i="3"/>
  <c r="AH427" i="3"/>
  <c r="AF427" i="3"/>
  <c r="AJ427" i="3" s="1"/>
  <c r="AB427" i="3"/>
  <c r="W427" i="3"/>
  <c r="V427" i="3"/>
  <c r="X427" i="3" s="1"/>
  <c r="AB400" i="3"/>
  <c r="W400" i="3"/>
  <c r="V400" i="3"/>
  <c r="X400" i="3" s="1"/>
  <c r="AM431" i="3"/>
  <c r="AL431" i="3"/>
  <c r="AH431" i="3"/>
  <c r="AF431" i="3"/>
  <c r="AM419" i="3"/>
  <c r="AL419" i="3"/>
  <c r="AH419" i="3"/>
  <c r="AF419" i="3"/>
  <c r="AM414" i="3"/>
  <c r="AL414" i="3"/>
  <c r="AH414" i="3"/>
  <c r="AF414" i="3"/>
  <c r="AJ414" i="3" s="1"/>
  <c r="AF413" i="3"/>
  <c r="AH412" i="3"/>
  <c r="AF412" i="3"/>
  <c r="AH411" i="3"/>
  <c r="AF411" i="3"/>
  <c r="AH383" i="3"/>
  <c r="AF383" i="3"/>
  <c r="AH381" i="3"/>
  <c r="AF381" i="3"/>
  <c r="AH375" i="3"/>
  <c r="AF375" i="3"/>
  <c r="AB431" i="3"/>
  <c r="AO431" i="3" s="1"/>
  <c r="AB421" i="3"/>
  <c r="AB419" i="3"/>
  <c r="AB418" i="3"/>
  <c r="AB414" i="3"/>
  <c r="AO414" i="3" s="1"/>
  <c r="AB413" i="3"/>
  <c r="AG413" i="3" s="1"/>
  <c r="AB412" i="3"/>
  <c r="AB411" i="3"/>
  <c r="AB410" i="3"/>
  <c r="AB409" i="3"/>
  <c r="AB406" i="3"/>
  <c r="AB404" i="3"/>
  <c r="AB403" i="3"/>
  <c r="AB402" i="3"/>
  <c r="AB401" i="3"/>
  <c r="AB399" i="3"/>
  <c r="AB398" i="3"/>
  <c r="AB397" i="3"/>
  <c r="AB396" i="3"/>
  <c r="AB395" i="3"/>
  <c r="AB393" i="3"/>
  <c r="AB391" i="3"/>
  <c r="AB390" i="3"/>
  <c r="AB389" i="3"/>
  <c r="AB387" i="3"/>
  <c r="AB386" i="3"/>
  <c r="AB384" i="3"/>
  <c r="AB383" i="3"/>
  <c r="AB382" i="3"/>
  <c r="AB381" i="3"/>
  <c r="AB380" i="3"/>
  <c r="AB378" i="3"/>
  <c r="W431" i="3"/>
  <c r="V431" i="3"/>
  <c r="X431" i="3" s="1"/>
  <c r="W421" i="3"/>
  <c r="V421" i="3"/>
  <c r="X421" i="3" s="1"/>
  <c r="W418" i="3"/>
  <c r="V418" i="3"/>
  <c r="X418" i="3" s="1"/>
  <c r="W413" i="3"/>
  <c r="V413" i="3"/>
  <c r="X413" i="3" s="1"/>
  <c r="W412" i="3"/>
  <c r="V412" i="3"/>
  <c r="X412" i="3" s="1"/>
  <c r="W411" i="3"/>
  <c r="V411" i="3"/>
  <c r="X411" i="3" s="1"/>
  <c r="W410" i="3"/>
  <c r="V410" i="3"/>
  <c r="X410" i="3" s="1"/>
  <c r="W409" i="3"/>
  <c r="V409" i="3"/>
  <c r="X409" i="3" s="1"/>
  <c r="W406" i="3"/>
  <c r="V406" i="3"/>
  <c r="X406" i="3" s="1"/>
  <c r="W404" i="3"/>
  <c r="V404" i="3"/>
  <c r="X404" i="3" s="1"/>
  <c r="W403" i="3"/>
  <c r="V403" i="3"/>
  <c r="X403" i="3" s="1"/>
  <c r="W402" i="3"/>
  <c r="V402" i="3"/>
  <c r="X402" i="3" s="1"/>
  <c r="W401" i="3"/>
  <c r="V401" i="3"/>
  <c r="X401" i="3" s="1"/>
  <c r="W399" i="3"/>
  <c r="V399" i="3"/>
  <c r="X399" i="3" s="1"/>
  <c r="W398" i="3"/>
  <c r="V398" i="3"/>
  <c r="X398" i="3" s="1"/>
  <c r="W397" i="3"/>
  <c r="V397" i="3"/>
  <c r="X397" i="3" s="1"/>
  <c r="W396" i="3"/>
  <c r="V396" i="3"/>
  <c r="X396" i="3" s="1"/>
  <c r="W395" i="3"/>
  <c r="V395" i="3"/>
  <c r="X395" i="3" s="1"/>
  <c r="W393" i="3"/>
  <c r="V393" i="3"/>
  <c r="X393" i="3" s="1"/>
  <c r="W391" i="3"/>
  <c r="V391" i="3"/>
  <c r="X391" i="3" s="1"/>
  <c r="W390" i="3"/>
  <c r="V390" i="3"/>
  <c r="X390" i="3" s="1"/>
  <c r="W389" i="3"/>
  <c r="V389" i="3"/>
  <c r="X389" i="3" s="1"/>
  <c r="W387" i="3"/>
  <c r="V387" i="3"/>
  <c r="X387" i="3" s="1"/>
  <c r="W384" i="3"/>
  <c r="V384" i="3"/>
  <c r="X384" i="3" s="1"/>
  <c r="W383" i="3"/>
  <c r="V383" i="3"/>
  <c r="X383" i="3" s="1"/>
  <c r="W382" i="3"/>
  <c r="V382" i="3"/>
  <c r="X382" i="3" s="1"/>
  <c r="W381" i="3"/>
  <c r="V381" i="3"/>
  <c r="X381" i="3" s="1"/>
  <c r="W380" i="3"/>
  <c r="V380" i="3"/>
  <c r="X380" i="3" s="1"/>
  <c r="W378" i="3"/>
  <c r="V378" i="3"/>
  <c r="X378" i="3" s="1"/>
  <c r="AB377" i="3"/>
  <c r="AB376" i="3"/>
  <c r="AB375" i="3"/>
  <c r="W377" i="3"/>
  <c r="V377" i="3"/>
  <c r="X377" i="3" s="1"/>
  <c r="W376" i="3"/>
  <c r="V376" i="3"/>
  <c r="X376" i="3" s="1"/>
  <c r="W375" i="3"/>
  <c r="V375" i="3"/>
  <c r="X375" i="3" s="1"/>
  <c r="AH365" i="3"/>
  <c r="AF365" i="3"/>
  <c r="AB365" i="3"/>
  <c r="W365" i="3"/>
  <c r="V365" i="3"/>
  <c r="X365" i="3" s="1"/>
  <c r="AB361" i="3"/>
  <c r="W361" i="3"/>
  <c r="V361" i="3"/>
  <c r="X361" i="3" s="1"/>
  <c r="AB364" i="3"/>
  <c r="W364" i="3"/>
  <c r="V364" i="3"/>
  <c r="X364" i="3" s="1"/>
  <c r="AO419" i="3" l="1"/>
  <c r="AG419" i="3"/>
  <c r="AJ413" i="3"/>
  <c r="AI413" i="3"/>
  <c r="AG422" i="3"/>
  <c r="AJ422" i="3"/>
  <c r="AI422" i="3"/>
  <c r="AO422" i="3" s="1"/>
  <c r="AI432" i="3"/>
  <c r="AJ432" i="3"/>
  <c r="AG432" i="3"/>
  <c r="AG415" i="3"/>
  <c r="AI415" i="3" s="1"/>
  <c r="AO415" i="3" s="1"/>
  <c r="AG361" i="3"/>
  <c r="AI361" i="3" s="1"/>
  <c r="AO361" i="3" s="1"/>
  <c r="AG382" i="3"/>
  <c r="AI382" i="3" s="1"/>
  <c r="AO382" i="3" s="1"/>
  <c r="AG387" i="3"/>
  <c r="AI387" i="3" s="1"/>
  <c r="AO387" i="3" s="1"/>
  <c r="AG393" i="3"/>
  <c r="AI393" i="3" s="1"/>
  <c r="AO393" i="3" s="1"/>
  <c r="AG398" i="3"/>
  <c r="AI398" i="3" s="1"/>
  <c r="AO398" i="3" s="1"/>
  <c r="AG403" i="3"/>
  <c r="AI403" i="3" s="1"/>
  <c r="AO403" i="3" s="1"/>
  <c r="AG410" i="3"/>
  <c r="AI410" i="3" s="1"/>
  <c r="AO410" i="3" s="1"/>
  <c r="AG379" i="3"/>
  <c r="AI379" i="3" s="1"/>
  <c r="AO379" i="3" s="1"/>
  <c r="AG394" i="3"/>
  <c r="AI394" i="3" s="1"/>
  <c r="AO394" i="3" s="1"/>
  <c r="AG376" i="3"/>
  <c r="AI376" i="3" s="1"/>
  <c r="AO376" i="3" s="1"/>
  <c r="AG378" i="3"/>
  <c r="AI378" i="3" s="1"/>
  <c r="AO378" i="3" s="1"/>
  <c r="AG389" i="3"/>
  <c r="AI389" i="3" s="1"/>
  <c r="AO389" i="3" s="1"/>
  <c r="AG395" i="3"/>
  <c r="AI395" i="3" s="1"/>
  <c r="AO395" i="3" s="1"/>
  <c r="AG399" i="3"/>
  <c r="AI399" i="3" s="1"/>
  <c r="AO399" i="3" s="1"/>
  <c r="AG404" i="3"/>
  <c r="AI404" i="3" s="1"/>
  <c r="AO404" i="3" s="1"/>
  <c r="AG418" i="3"/>
  <c r="AI418" i="3" s="1"/>
  <c r="AO418" i="3" s="1"/>
  <c r="AG400" i="3"/>
  <c r="AI400" i="3" s="1"/>
  <c r="AO400" i="3" s="1"/>
  <c r="AG392" i="3"/>
  <c r="AI392" i="3" s="1"/>
  <c r="AO392" i="3" s="1"/>
  <c r="AG405" i="3"/>
  <c r="AI405" i="3" s="1"/>
  <c r="AO405" i="3" s="1"/>
  <c r="AG417" i="3"/>
  <c r="AI417" i="3" s="1"/>
  <c r="AO417" i="3" s="1"/>
  <c r="AG386" i="3"/>
  <c r="AI386" i="3" s="1"/>
  <c r="AO386" i="3" s="1"/>
  <c r="AG391" i="3"/>
  <c r="AI391" i="3" s="1"/>
  <c r="AO391" i="3" s="1"/>
  <c r="AG397" i="3"/>
  <c r="AI397" i="3" s="1"/>
  <c r="AO397" i="3" s="1"/>
  <c r="AG402" i="3"/>
  <c r="AI402" i="3" s="1"/>
  <c r="AO402" i="3" s="1"/>
  <c r="AG409" i="3"/>
  <c r="AI409" i="3" s="1"/>
  <c r="AO409" i="3" s="1"/>
  <c r="AG421" i="3"/>
  <c r="AI421" i="3" s="1"/>
  <c r="AO421" i="3" s="1"/>
  <c r="AG364" i="3"/>
  <c r="AI364" i="3" s="1"/>
  <c r="AO364" i="3" s="1"/>
  <c r="AG377" i="3"/>
  <c r="AI377" i="3" s="1"/>
  <c r="AO377" i="3" s="1"/>
  <c r="AG380" i="3"/>
  <c r="AI380" i="3" s="1"/>
  <c r="AO380" i="3" s="1"/>
  <c r="AG384" i="3"/>
  <c r="AI384" i="3" s="1"/>
  <c r="AO384" i="3" s="1"/>
  <c r="AG390" i="3"/>
  <c r="AI390" i="3" s="1"/>
  <c r="AO390" i="3" s="1"/>
  <c r="AG396" i="3"/>
  <c r="AI396" i="3" s="1"/>
  <c r="AO396" i="3" s="1"/>
  <c r="AG401" i="3"/>
  <c r="AI401" i="3" s="1"/>
  <c r="AO401" i="3" s="1"/>
  <c r="AG406" i="3"/>
  <c r="AI406" i="3" s="1"/>
  <c r="AO406" i="3" s="1"/>
  <c r="AG388" i="3"/>
  <c r="AI388" i="3" s="1"/>
  <c r="AO388" i="3" s="1"/>
  <c r="AG385" i="3"/>
  <c r="AI385" i="3" s="1"/>
  <c r="AO385" i="3" s="1"/>
  <c r="AM416" i="3"/>
  <c r="AK416" i="3"/>
  <c r="AN416" i="3" s="1"/>
  <c r="AL416" i="3"/>
  <c r="AG408" i="3"/>
  <c r="AI408" i="3" s="1"/>
  <c r="AO408" i="3" s="1"/>
  <c r="AG383" i="3"/>
  <c r="AI383" i="3" s="1"/>
  <c r="AO383" i="3" s="1"/>
  <c r="AG427" i="3"/>
  <c r="AG407" i="3"/>
  <c r="AI407" i="3" s="1"/>
  <c r="AJ433" i="3"/>
  <c r="AK433" i="3" s="1"/>
  <c r="AN433" i="3" s="1"/>
  <c r="AJ365" i="3"/>
  <c r="AJ381" i="3"/>
  <c r="AJ411" i="3"/>
  <c r="AJ431" i="3"/>
  <c r="AK431" i="3" s="1"/>
  <c r="AN431" i="3" s="1"/>
  <c r="AJ412" i="3"/>
  <c r="AJ428" i="3"/>
  <c r="AK428" i="3" s="1"/>
  <c r="AN428" i="3" s="1"/>
  <c r="AK427" i="3"/>
  <c r="AN427" i="3" s="1"/>
  <c r="AK423" i="3"/>
  <c r="AN423" i="3" s="1"/>
  <c r="AK435" i="3"/>
  <c r="AN435" i="3" s="1"/>
  <c r="AJ375" i="3"/>
  <c r="AJ383" i="3"/>
  <c r="AJ419" i="3"/>
  <c r="AK419" i="3" s="1"/>
  <c r="AN419" i="3" s="1"/>
  <c r="AJ425" i="3"/>
  <c r="AK425" i="3" s="1"/>
  <c r="AN425" i="3" s="1"/>
  <c r="AJ429" i="3"/>
  <c r="AK429" i="3" s="1"/>
  <c r="AN429" i="3" s="1"/>
  <c r="AK414" i="3"/>
  <c r="AN414" i="3" s="1"/>
  <c r="AK426" i="3"/>
  <c r="AN426" i="3" s="1"/>
  <c r="AK430" i="3"/>
  <c r="AN430" i="3" s="1"/>
  <c r="AG423" i="3"/>
  <c r="AG435" i="3"/>
  <c r="AG429" i="3"/>
  <c r="AG430" i="3"/>
  <c r="AG425" i="3"/>
  <c r="AG426" i="3"/>
  <c r="AO428" i="3"/>
  <c r="AO433" i="3"/>
  <c r="AO427" i="3"/>
  <c r="AG431" i="3"/>
  <c r="AG412" i="3"/>
  <c r="AI412" i="3" s="1"/>
  <c r="AG375" i="3"/>
  <c r="AI375" i="3" s="1"/>
  <c r="AO375" i="3" s="1"/>
  <c r="AG414" i="3"/>
  <c r="AG381" i="3"/>
  <c r="AI381" i="3" s="1"/>
  <c r="AO381" i="3" s="1"/>
  <c r="AG411" i="3"/>
  <c r="AI411" i="3" s="1"/>
  <c r="AO411" i="3" s="1"/>
  <c r="AG365" i="3"/>
  <c r="AI365" i="3" s="1"/>
  <c r="W373" i="3"/>
  <c r="V373" i="3"/>
  <c r="X373" i="3" s="1"/>
  <c r="W372" i="3"/>
  <c r="V372" i="3"/>
  <c r="X372" i="3" s="1"/>
  <c r="AH373" i="3"/>
  <c r="AF373" i="3"/>
  <c r="AB373" i="3"/>
  <c r="AB372" i="3"/>
  <c r="AM355" i="3"/>
  <c r="AL355" i="3"/>
  <c r="AH355" i="3"/>
  <c r="AF355" i="3"/>
  <c r="AB355" i="3"/>
  <c r="AO355" i="3" s="1"/>
  <c r="AB354" i="3"/>
  <c r="AB351" i="3"/>
  <c r="W351" i="3"/>
  <c r="V351" i="3"/>
  <c r="X351" i="3" s="1"/>
  <c r="AH348" i="3"/>
  <c r="AF348" i="3"/>
  <c r="AB348" i="3"/>
  <c r="AB347" i="3"/>
  <c r="AB345" i="3"/>
  <c r="W345" i="3"/>
  <c r="V345" i="3"/>
  <c r="X345" i="3" s="1"/>
  <c r="AL422" i="3" l="1"/>
  <c r="AM422" i="3"/>
  <c r="AK422" i="3"/>
  <c r="AN422" i="3" s="1"/>
  <c r="AO413" i="3"/>
  <c r="AL413" i="3"/>
  <c r="AK413" i="3"/>
  <c r="AN413" i="3" s="1"/>
  <c r="AM413" i="3"/>
  <c r="AM432" i="3"/>
  <c r="AL432" i="3"/>
  <c r="AK432" i="3"/>
  <c r="AN432" i="3" s="1"/>
  <c r="AO432" i="3"/>
  <c r="AG345" i="3"/>
  <c r="AI345" i="3" s="1"/>
  <c r="AO345" i="3" s="1"/>
  <c r="AG347" i="3"/>
  <c r="AI347" i="3" s="1"/>
  <c r="AO347" i="3" s="1"/>
  <c r="AG354" i="3"/>
  <c r="AI354" i="3" s="1"/>
  <c r="AO354" i="3" s="1"/>
  <c r="AL388" i="3"/>
  <c r="AM388" i="3"/>
  <c r="AK388" i="3"/>
  <c r="AN388" i="3" s="1"/>
  <c r="AL401" i="3"/>
  <c r="AK401" i="3"/>
  <c r="AN401" i="3" s="1"/>
  <c r="AM401" i="3"/>
  <c r="AK390" i="3"/>
  <c r="AN390" i="3" s="1"/>
  <c r="AM390" i="3"/>
  <c r="AL390" i="3"/>
  <c r="AM380" i="3"/>
  <c r="AL380" i="3"/>
  <c r="AK380" i="3"/>
  <c r="AN380" i="3" s="1"/>
  <c r="AL364" i="3"/>
  <c r="AM364" i="3"/>
  <c r="AK364" i="3"/>
  <c r="AN364" i="3" s="1"/>
  <c r="AM409" i="3"/>
  <c r="AL409" i="3"/>
  <c r="AK409" i="3"/>
  <c r="AN409" i="3" s="1"/>
  <c r="AK397" i="3"/>
  <c r="AN397" i="3" s="1"/>
  <c r="AM397" i="3"/>
  <c r="AL397" i="3"/>
  <c r="AK386" i="3"/>
  <c r="AN386" i="3" s="1"/>
  <c r="AM386" i="3"/>
  <c r="AL386" i="3"/>
  <c r="AM405" i="3"/>
  <c r="AL405" i="3"/>
  <c r="AK405" i="3"/>
  <c r="AN405" i="3" s="1"/>
  <c r="AM400" i="3"/>
  <c r="AK400" i="3"/>
  <c r="AN400" i="3" s="1"/>
  <c r="AL400" i="3"/>
  <c r="AM404" i="3"/>
  <c r="AK404" i="3"/>
  <c r="AN404" i="3" s="1"/>
  <c r="AL404" i="3"/>
  <c r="AL395" i="3"/>
  <c r="AK395" i="3"/>
  <c r="AN395" i="3" s="1"/>
  <c r="AM395" i="3"/>
  <c r="AL378" i="3"/>
  <c r="AM378" i="3"/>
  <c r="AK378" i="3"/>
  <c r="AN378" i="3" s="1"/>
  <c r="AK394" i="3"/>
  <c r="AN394" i="3" s="1"/>
  <c r="AL394" i="3"/>
  <c r="AM394" i="3"/>
  <c r="AM410" i="3"/>
  <c r="AK410" i="3"/>
  <c r="AN410" i="3" s="1"/>
  <c r="AL410" i="3"/>
  <c r="AM398" i="3"/>
  <c r="AL398" i="3"/>
  <c r="AK398" i="3"/>
  <c r="AN398" i="3" s="1"/>
  <c r="AM387" i="3"/>
  <c r="AL387" i="3"/>
  <c r="AK387" i="3"/>
  <c r="AN387" i="3" s="1"/>
  <c r="AM361" i="3"/>
  <c r="AK361" i="3"/>
  <c r="AN361" i="3" s="1"/>
  <c r="AL361" i="3"/>
  <c r="AG372" i="3"/>
  <c r="AI372" i="3" s="1"/>
  <c r="AO372" i="3" s="1"/>
  <c r="AG351" i="3"/>
  <c r="AI351" i="3" s="1"/>
  <c r="AO351" i="3" s="1"/>
  <c r="AK385" i="3"/>
  <c r="AN385" i="3" s="1"/>
  <c r="AM385" i="3"/>
  <c r="AL385" i="3"/>
  <c r="AM406" i="3"/>
  <c r="AK406" i="3"/>
  <c r="AN406" i="3" s="1"/>
  <c r="AL406" i="3"/>
  <c r="AM396" i="3"/>
  <c r="AL396" i="3"/>
  <c r="AK396" i="3"/>
  <c r="AN396" i="3" s="1"/>
  <c r="AK384" i="3"/>
  <c r="AN384" i="3" s="1"/>
  <c r="AL384" i="3"/>
  <c r="AM384" i="3"/>
  <c r="AL377" i="3"/>
  <c r="AK377" i="3"/>
  <c r="AN377" i="3" s="1"/>
  <c r="AM377" i="3"/>
  <c r="AK421" i="3"/>
  <c r="AN421" i="3" s="1"/>
  <c r="AM421" i="3"/>
  <c r="AL421" i="3"/>
  <c r="AM402" i="3"/>
  <c r="AK402" i="3"/>
  <c r="AN402" i="3" s="1"/>
  <c r="AL402" i="3"/>
  <c r="AM391" i="3"/>
  <c r="AL391" i="3"/>
  <c r="AK391" i="3"/>
  <c r="AN391" i="3" s="1"/>
  <c r="AK417" i="3"/>
  <c r="AN417" i="3" s="1"/>
  <c r="AM417" i="3"/>
  <c r="AL417" i="3"/>
  <c r="AL392" i="3"/>
  <c r="AM392" i="3"/>
  <c r="AK392" i="3"/>
  <c r="AN392" i="3" s="1"/>
  <c r="AK418" i="3"/>
  <c r="AN418" i="3" s="1"/>
  <c r="AM418" i="3"/>
  <c r="AL418" i="3"/>
  <c r="AL399" i="3"/>
  <c r="AK399" i="3"/>
  <c r="AN399" i="3" s="1"/>
  <c r="AM399" i="3"/>
  <c r="AL389" i="3"/>
  <c r="AK389" i="3"/>
  <c r="AN389" i="3" s="1"/>
  <c r="AM389" i="3"/>
  <c r="AK376" i="3"/>
  <c r="AN376" i="3" s="1"/>
  <c r="AL376" i="3"/>
  <c r="AM376" i="3"/>
  <c r="AL379" i="3"/>
  <c r="AK379" i="3"/>
  <c r="AN379" i="3" s="1"/>
  <c r="AM379" i="3"/>
  <c r="AM403" i="3"/>
  <c r="AL403" i="3"/>
  <c r="AK403" i="3"/>
  <c r="AN403" i="3" s="1"/>
  <c r="AK393" i="3"/>
  <c r="AN393" i="3" s="1"/>
  <c r="AM393" i="3"/>
  <c r="AL393" i="3"/>
  <c r="AL382" i="3"/>
  <c r="AK382" i="3"/>
  <c r="AN382" i="3" s="1"/>
  <c r="AM382" i="3"/>
  <c r="AM415" i="3"/>
  <c r="AL415" i="3"/>
  <c r="AK415" i="3"/>
  <c r="AN415" i="3" s="1"/>
  <c r="AL365" i="3"/>
  <c r="AM365" i="3"/>
  <c r="AK365" i="3"/>
  <c r="AN365" i="3" s="1"/>
  <c r="AL411" i="3"/>
  <c r="AM411" i="3"/>
  <c r="AK411" i="3"/>
  <c r="AN411" i="3" s="1"/>
  <c r="AM375" i="3"/>
  <c r="AL375" i="3"/>
  <c r="AK375" i="3"/>
  <c r="AN375" i="3" s="1"/>
  <c r="AK412" i="3"/>
  <c r="AN412" i="3" s="1"/>
  <c r="AL412" i="3"/>
  <c r="AM412" i="3"/>
  <c r="AO412" i="3"/>
  <c r="AL408" i="3"/>
  <c r="AK408" i="3"/>
  <c r="AN408" i="3" s="1"/>
  <c r="AM408" i="3"/>
  <c r="AM381" i="3"/>
  <c r="AK381" i="3"/>
  <c r="AN381" i="3" s="1"/>
  <c r="AL381" i="3"/>
  <c r="AM407" i="3"/>
  <c r="AL407" i="3"/>
  <c r="AK407" i="3"/>
  <c r="AN407" i="3" s="1"/>
  <c r="AO407" i="3"/>
  <c r="AM383" i="3"/>
  <c r="AL383" i="3"/>
  <c r="AK383" i="3"/>
  <c r="AN383" i="3" s="1"/>
  <c r="AO365" i="3"/>
  <c r="AG373" i="3"/>
  <c r="AI373" i="3" s="1"/>
  <c r="AO373" i="3" s="1"/>
  <c r="AJ355" i="3"/>
  <c r="AK355" i="3" s="1"/>
  <c r="AN355" i="3" s="1"/>
  <c r="AJ373" i="3"/>
  <c r="AJ348" i="3"/>
  <c r="AG355" i="3"/>
  <c r="AG348" i="3"/>
  <c r="AI348" i="3" s="1"/>
  <c r="V332" i="3"/>
  <c r="X332" i="3" s="1"/>
  <c r="AM351" i="3" l="1"/>
  <c r="AL351" i="3"/>
  <c r="AK351" i="3"/>
  <c r="AN351" i="3" s="1"/>
  <c r="AL347" i="3"/>
  <c r="AK347" i="3"/>
  <c r="AN347" i="3" s="1"/>
  <c r="AM347" i="3"/>
  <c r="AL372" i="3"/>
  <c r="AM372" i="3"/>
  <c r="AK372" i="3"/>
  <c r="AN372" i="3" s="1"/>
  <c r="AK354" i="3"/>
  <c r="AN354" i="3" s="1"/>
  <c r="AM354" i="3"/>
  <c r="AL354" i="3"/>
  <c r="AL345" i="3"/>
  <c r="AM345" i="3"/>
  <c r="AK345" i="3"/>
  <c r="AN345" i="3" s="1"/>
  <c r="AM348" i="3"/>
  <c r="AL348" i="3"/>
  <c r="AK348" i="3"/>
  <c r="AN348" i="3" s="1"/>
  <c r="AO348" i="3"/>
  <c r="AK373" i="3"/>
  <c r="AN373" i="3" s="1"/>
  <c r="AM373" i="3"/>
  <c r="AL373" i="3"/>
  <c r="AB337" i="3"/>
  <c r="W337" i="3"/>
  <c r="V337" i="3"/>
  <c r="X337" i="3" s="1"/>
  <c r="AB336" i="3"/>
  <c r="W336" i="3"/>
  <c r="V336" i="3"/>
  <c r="X336" i="3" s="1"/>
  <c r="AB340" i="3"/>
  <c r="W340" i="3"/>
  <c r="V340" i="3"/>
  <c r="X340" i="3" s="1"/>
  <c r="AB339" i="3"/>
  <c r="W339" i="3"/>
  <c r="V339" i="3"/>
  <c r="X339" i="3" s="1"/>
  <c r="W374" i="3"/>
  <c r="V374" i="3"/>
  <c r="X374" i="3" s="1"/>
  <c r="W371" i="3"/>
  <c r="V371" i="3"/>
  <c r="X371" i="3" s="1"/>
  <c r="W370" i="3"/>
  <c r="V370" i="3"/>
  <c r="X370" i="3" s="1"/>
  <c r="W369" i="3"/>
  <c r="V369" i="3"/>
  <c r="X369" i="3" s="1"/>
  <c r="W368" i="3"/>
  <c r="V368" i="3"/>
  <c r="X368" i="3" s="1"/>
  <c r="W367" i="3"/>
  <c r="V367" i="3"/>
  <c r="X367" i="3" s="1"/>
  <c r="W366" i="3"/>
  <c r="V366" i="3"/>
  <c r="X366" i="3" s="1"/>
  <c r="W363" i="3"/>
  <c r="V363" i="3"/>
  <c r="X363" i="3" s="1"/>
  <c r="W360" i="3"/>
  <c r="V360" i="3"/>
  <c r="X360" i="3" s="1"/>
  <c r="W359" i="3"/>
  <c r="V359" i="3"/>
  <c r="X359" i="3" s="1"/>
  <c r="W358" i="3"/>
  <c r="V358" i="3"/>
  <c r="X358" i="3" s="1"/>
  <c r="W357" i="3"/>
  <c r="V357" i="3"/>
  <c r="X357" i="3" s="1"/>
  <c r="W356" i="3"/>
  <c r="V356" i="3"/>
  <c r="X356" i="3" s="1"/>
  <c r="W353" i="3"/>
  <c r="V353" i="3"/>
  <c r="X353" i="3" s="1"/>
  <c r="W352" i="3"/>
  <c r="V352" i="3"/>
  <c r="X352" i="3" s="1"/>
  <c r="W350" i="3"/>
  <c r="V350" i="3"/>
  <c r="X350" i="3" s="1"/>
  <c r="W349" i="3"/>
  <c r="V349" i="3"/>
  <c r="X349" i="3" s="1"/>
  <c r="W346" i="3"/>
  <c r="V346" i="3"/>
  <c r="X346" i="3" s="1"/>
  <c r="W344" i="3"/>
  <c r="V344" i="3"/>
  <c r="X344" i="3" s="1"/>
  <c r="W343" i="3"/>
  <c r="V343" i="3"/>
  <c r="X343" i="3" s="1"/>
  <c r="W342" i="3"/>
  <c r="V342" i="3"/>
  <c r="X342" i="3" s="1"/>
  <c r="W341" i="3"/>
  <c r="V341" i="3"/>
  <c r="X341" i="3" s="1"/>
  <c r="W338" i="3"/>
  <c r="V338" i="3"/>
  <c r="X338" i="3" s="1"/>
  <c r="W335" i="3"/>
  <c r="V335" i="3"/>
  <c r="X335" i="3" s="1"/>
  <c r="W334" i="3"/>
  <c r="V334" i="3"/>
  <c r="X334" i="3" s="1"/>
  <c r="W333" i="3"/>
  <c r="V333" i="3"/>
  <c r="X333" i="3" s="1"/>
  <c r="W332" i="3"/>
  <c r="W331" i="3"/>
  <c r="V331" i="3"/>
  <c r="X331" i="3" s="1"/>
  <c r="W330" i="3"/>
  <c r="V330" i="3"/>
  <c r="X330" i="3" s="1"/>
  <c r="AF370" i="3"/>
  <c r="AF367" i="3"/>
  <c r="AJ367" i="3" s="1"/>
  <c r="AF366" i="3"/>
  <c r="AJ366" i="3" s="1"/>
  <c r="AF362" i="3"/>
  <c r="AJ362" i="3" s="1"/>
  <c r="AK362" i="3" s="1"/>
  <c r="AF356" i="3"/>
  <c r="AJ356" i="3" s="1"/>
  <c r="AF342" i="3"/>
  <c r="AJ342" i="3" s="1"/>
  <c r="AF330" i="3"/>
  <c r="AJ330" i="3" s="1"/>
  <c r="AF326" i="3"/>
  <c r="AJ326" i="3" s="1"/>
  <c r="AF324" i="3"/>
  <c r="AJ324" i="3" s="1"/>
  <c r="AF314" i="3"/>
  <c r="AF308" i="3"/>
  <c r="AJ308" i="3" s="1"/>
  <c r="AF307" i="3"/>
  <c r="AJ307" i="3" s="1"/>
  <c r="AF304" i="3"/>
  <c r="AJ304" i="3" s="1"/>
  <c r="AF298" i="3"/>
  <c r="AF297" i="3"/>
  <c r="AJ297" i="3" s="1"/>
  <c r="AF289" i="3"/>
  <c r="AJ289" i="3" s="1"/>
  <c r="AF288" i="3"/>
  <c r="AJ288" i="3" s="1"/>
  <c r="AF282" i="3"/>
  <c r="AJ282" i="3" s="1"/>
  <c r="AF276" i="3"/>
  <c r="AJ276" i="3" s="1"/>
  <c r="AF275" i="3"/>
  <c r="AJ275" i="3" s="1"/>
  <c r="AF274" i="3"/>
  <c r="AJ274" i="3" s="1"/>
  <c r="AF262" i="3"/>
  <c r="AJ262" i="3" s="1"/>
  <c r="AF260" i="3"/>
  <c r="AJ260" i="3" s="1"/>
  <c r="AJ370" i="3" l="1"/>
  <c r="AI370" i="3"/>
  <c r="AJ298" i="3"/>
  <c r="AI298" i="3"/>
  <c r="AI314" i="3"/>
  <c r="AJ314" i="3"/>
  <c r="AG340" i="3"/>
  <c r="AI340" i="3" s="1"/>
  <c r="AO340" i="3" s="1"/>
  <c r="AG339" i="3"/>
  <c r="AI339" i="3" s="1"/>
  <c r="AO339" i="3" s="1"/>
  <c r="AG336" i="3"/>
  <c r="AI336" i="3" s="1"/>
  <c r="AO336" i="3" s="1"/>
  <c r="AG337" i="3"/>
  <c r="AI337" i="3" s="1"/>
  <c r="AO337" i="3" s="1"/>
  <c r="AB374" i="3"/>
  <c r="AB371" i="3"/>
  <c r="AB370" i="3"/>
  <c r="AB369" i="3"/>
  <c r="AB368" i="3"/>
  <c r="AB367" i="3"/>
  <c r="AB366" i="3"/>
  <c r="AB363" i="3"/>
  <c r="AB362" i="3"/>
  <c r="AO362" i="3" s="1"/>
  <c r="AB360" i="3"/>
  <c r="AB359" i="3"/>
  <c r="AB358" i="3"/>
  <c r="AB357" i="3"/>
  <c r="AB356" i="3"/>
  <c r="AB353" i="3"/>
  <c r="AB352" i="3"/>
  <c r="AB350" i="3"/>
  <c r="AB349" i="3"/>
  <c r="AB346" i="3"/>
  <c r="AB344" i="3"/>
  <c r="AB343" i="3"/>
  <c r="AB342" i="3"/>
  <c r="AB341" i="3"/>
  <c r="AB338" i="3"/>
  <c r="AB335" i="3"/>
  <c r="AB334" i="3"/>
  <c r="AB333" i="3"/>
  <c r="AB332" i="3"/>
  <c r="AB331" i="3"/>
  <c r="AB330" i="3"/>
  <c r="AB329" i="3"/>
  <c r="AB328" i="3"/>
  <c r="AB327" i="3"/>
  <c r="AB326" i="3"/>
  <c r="AH367" i="3"/>
  <c r="AH366" i="3"/>
  <c r="AM362" i="3"/>
  <c r="AL362" i="3"/>
  <c r="AH362" i="3"/>
  <c r="AN362" i="3"/>
  <c r="AH356" i="3"/>
  <c r="AH342" i="3"/>
  <c r="AH330" i="3"/>
  <c r="AH326" i="3"/>
  <c r="AH324" i="3"/>
  <c r="AH314" i="3"/>
  <c r="AH308" i="3"/>
  <c r="AH307" i="3"/>
  <c r="AM304" i="3"/>
  <c r="AL304" i="3"/>
  <c r="AH304" i="3"/>
  <c r="AK304" i="3"/>
  <c r="AN304" i="3" s="1"/>
  <c r="AH298" i="3"/>
  <c r="AH297" i="3"/>
  <c r="AH289" i="3"/>
  <c r="AH288" i="3"/>
  <c r="AH275" i="3"/>
  <c r="AH274" i="3"/>
  <c r="AH207" i="3"/>
  <c r="AF207" i="3"/>
  <c r="AI207" i="3" s="1"/>
  <c r="AM207" i="3" s="1"/>
  <c r="AB207" i="3"/>
  <c r="AL370" i="3" l="1"/>
  <c r="AK370" i="3"/>
  <c r="AN370" i="3" s="1"/>
  <c r="AM370" i="3"/>
  <c r="AL298" i="3"/>
  <c r="AK298" i="3"/>
  <c r="AN298" i="3" s="1"/>
  <c r="AM298" i="3"/>
  <c r="AG370" i="3"/>
  <c r="AO370" i="3"/>
  <c r="AL314" i="3"/>
  <c r="AK314" i="3"/>
  <c r="AN314" i="3" s="1"/>
  <c r="AM314" i="3"/>
  <c r="AG328" i="3"/>
  <c r="AI328" i="3" s="1"/>
  <c r="AO328" i="3" s="1"/>
  <c r="AG338" i="3"/>
  <c r="AI338" i="3" s="1"/>
  <c r="AO338" i="3" s="1"/>
  <c r="AG352" i="3"/>
  <c r="AI352" i="3" s="1"/>
  <c r="AO352" i="3" s="1"/>
  <c r="AG363" i="3"/>
  <c r="AI363" i="3" s="1"/>
  <c r="AO363" i="3" s="1"/>
  <c r="AG329" i="3"/>
  <c r="AI329" i="3" s="1"/>
  <c r="AO329" i="3" s="1"/>
  <c r="AG333" i="3"/>
  <c r="AI333" i="3" s="1"/>
  <c r="AO333" i="3" s="1"/>
  <c r="AG341" i="3"/>
  <c r="AI341" i="3" s="1"/>
  <c r="AO341" i="3" s="1"/>
  <c r="AG346" i="3"/>
  <c r="AI346" i="3" s="1"/>
  <c r="AO346" i="3" s="1"/>
  <c r="AG353" i="3"/>
  <c r="AI353" i="3" s="1"/>
  <c r="AO353" i="3" s="1"/>
  <c r="AG359" i="3"/>
  <c r="AI359" i="3" s="1"/>
  <c r="AO359" i="3" s="1"/>
  <c r="AK337" i="3"/>
  <c r="AN337" i="3" s="1"/>
  <c r="AM337" i="3"/>
  <c r="AL337" i="3"/>
  <c r="AK339" i="3"/>
  <c r="AN339" i="3" s="1"/>
  <c r="AL339" i="3"/>
  <c r="AM339" i="3"/>
  <c r="AG334" i="3"/>
  <c r="AI334" i="3" s="1"/>
  <c r="AO334" i="3" s="1"/>
  <c r="AG349" i="3"/>
  <c r="AI349" i="3" s="1"/>
  <c r="AG360" i="3"/>
  <c r="AI360" i="3" s="1"/>
  <c r="AO360" i="3" s="1"/>
  <c r="AG371" i="3"/>
  <c r="AI371" i="3" s="1"/>
  <c r="AO371" i="3" s="1"/>
  <c r="AG332" i="3"/>
  <c r="AI332" i="3" s="1"/>
  <c r="AO332" i="3" s="1"/>
  <c r="AG344" i="3"/>
  <c r="AI344" i="3" s="1"/>
  <c r="AO344" i="3" s="1"/>
  <c r="AG358" i="3"/>
  <c r="AI358" i="3" s="1"/>
  <c r="AO358" i="3" s="1"/>
  <c r="AG369" i="3"/>
  <c r="AI369" i="3" s="1"/>
  <c r="AO369" i="3" s="1"/>
  <c r="AG327" i="3"/>
  <c r="AI327" i="3" s="1"/>
  <c r="AO327" i="3" s="1"/>
  <c r="AG331" i="3"/>
  <c r="AI331" i="3" s="1"/>
  <c r="AO331" i="3" s="1"/>
  <c r="AG335" i="3"/>
  <c r="AI335" i="3" s="1"/>
  <c r="AO335" i="3" s="1"/>
  <c r="AG343" i="3"/>
  <c r="AI343" i="3" s="1"/>
  <c r="AO343" i="3" s="1"/>
  <c r="AG350" i="3"/>
  <c r="AI350" i="3" s="1"/>
  <c r="AO350" i="3" s="1"/>
  <c r="AG357" i="3"/>
  <c r="AI357" i="3" s="1"/>
  <c r="AO357" i="3" s="1"/>
  <c r="AG368" i="3"/>
  <c r="AI368" i="3" s="1"/>
  <c r="AO368" i="3" s="1"/>
  <c r="AG374" i="3"/>
  <c r="AI374" i="3" s="1"/>
  <c r="AO374" i="3" s="1"/>
  <c r="AK336" i="3"/>
  <c r="AN336" i="3" s="1"/>
  <c r="AM336" i="3"/>
  <c r="AL336" i="3"/>
  <c r="AM340" i="3"/>
  <c r="AL340" i="3"/>
  <c r="AK340" i="3"/>
  <c r="AN340" i="3" s="1"/>
  <c r="AL207" i="3"/>
  <c r="AO207" i="3"/>
  <c r="AJ207" i="3"/>
  <c r="AK207" i="3" s="1"/>
  <c r="AN207" i="3" s="1"/>
  <c r="AG330" i="3"/>
  <c r="AI330" i="3" s="1"/>
  <c r="AO330" i="3" s="1"/>
  <c r="AG356" i="3"/>
  <c r="AI356" i="3" s="1"/>
  <c r="AG326" i="3"/>
  <c r="AI326" i="3" s="1"/>
  <c r="AO326" i="3" s="1"/>
  <c r="AG366" i="3"/>
  <c r="AI366" i="3" s="1"/>
  <c r="AG362" i="3"/>
  <c r="AG342" i="3"/>
  <c r="AI342" i="3" s="1"/>
  <c r="AG367" i="3"/>
  <c r="AI367" i="3" s="1"/>
  <c r="AG207" i="3"/>
  <c r="AA305" i="3"/>
  <c r="AM349" i="3" l="1"/>
  <c r="AK349" i="3"/>
  <c r="AN349" i="3" s="1"/>
  <c r="AL349" i="3"/>
  <c r="AL374" i="3"/>
  <c r="AK374" i="3"/>
  <c r="AN374" i="3" s="1"/>
  <c r="AM374" i="3"/>
  <c r="AL357" i="3"/>
  <c r="AM357" i="3"/>
  <c r="AK357" i="3"/>
  <c r="AN357" i="3" s="1"/>
  <c r="AL343" i="3"/>
  <c r="AK343" i="3"/>
  <c r="AN343" i="3" s="1"/>
  <c r="AM343" i="3"/>
  <c r="AM331" i="3"/>
  <c r="AL331" i="3"/>
  <c r="AK331" i="3"/>
  <c r="AN331" i="3" s="1"/>
  <c r="AK369" i="3"/>
  <c r="AN369" i="3" s="1"/>
  <c r="AL369" i="3"/>
  <c r="AM369" i="3"/>
  <c r="AM344" i="3"/>
  <c r="AL344" i="3"/>
  <c r="AK344" i="3"/>
  <c r="AN344" i="3" s="1"/>
  <c r="AK371" i="3"/>
  <c r="AN371" i="3" s="1"/>
  <c r="AM371" i="3"/>
  <c r="AL371" i="3"/>
  <c r="AO349" i="3"/>
  <c r="AK346" i="3"/>
  <c r="AN346" i="3" s="1"/>
  <c r="AL346" i="3"/>
  <c r="AM346" i="3"/>
  <c r="AL333" i="3"/>
  <c r="AM333" i="3"/>
  <c r="AK333" i="3"/>
  <c r="AN333" i="3" s="1"/>
  <c r="AL363" i="3"/>
  <c r="AM363" i="3"/>
  <c r="AK363" i="3"/>
  <c r="AN363" i="3" s="1"/>
  <c r="AL338" i="3"/>
  <c r="AK338" i="3"/>
  <c r="AN338" i="3" s="1"/>
  <c r="AM338" i="3"/>
  <c r="AM359" i="3"/>
  <c r="AK359" i="3"/>
  <c r="AN359" i="3" s="1"/>
  <c r="AL359" i="3"/>
  <c r="AM368" i="3"/>
  <c r="AL368" i="3"/>
  <c r="AK368" i="3"/>
  <c r="AN368" i="3" s="1"/>
  <c r="AL350" i="3"/>
  <c r="AK350" i="3"/>
  <c r="AN350" i="3" s="1"/>
  <c r="AM350" i="3"/>
  <c r="AM335" i="3"/>
  <c r="AL335" i="3"/>
  <c r="AK335" i="3"/>
  <c r="AN335" i="3" s="1"/>
  <c r="AK327" i="3"/>
  <c r="AN327" i="3" s="1"/>
  <c r="AM327" i="3"/>
  <c r="AL327" i="3"/>
  <c r="AK358" i="3"/>
  <c r="AN358" i="3" s="1"/>
  <c r="AM358" i="3"/>
  <c r="AL358" i="3"/>
  <c r="AK332" i="3"/>
  <c r="AN332" i="3" s="1"/>
  <c r="AM332" i="3"/>
  <c r="AL332" i="3"/>
  <c r="AL360" i="3"/>
  <c r="AM360" i="3"/>
  <c r="AK360" i="3"/>
  <c r="AN360" i="3" s="1"/>
  <c r="AM334" i="3"/>
  <c r="AL334" i="3"/>
  <c r="AK334" i="3"/>
  <c r="AN334" i="3" s="1"/>
  <c r="AM353" i="3"/>
  <c r="AL353" i="3"/>
  <c r="AK353" i="3"/>
  <c r="AN353" i="3" s="1"/>
  <c r="AK341" i="3"/>
  <c r="AN341" i="3" s="1"/>
  <c r="AM341" i="3"/>
  <c r="AL341" i="3"/>
  <c r="AM329" i="3"/>
  <c r="AL329" i="3"/>
  <c r="AK329" i="3"/>
  <c r="AN329" i="3" s="1"/>
  <c r="AL352" i="3"/>
  <c r="AK352" i="3"/>
  <c r="AN352" i="3" s="1"/>
  <c r="AM352" i="3"/>
  <c r="AK328" i="3"/>
  <c r="AN328" i="3" s="1"/>
  <c r="AM328" i="3"/>
  <c r="AL328" i="3"/>
  <c r="AK342" i="3"/>
  <c r="AN342" i="3" s="1"/>
  <c r="AM342" i="3"/>
  <c r="AL342" i="3"/>
  <c r="AL366" i="3"/>
  <c r="AK366" i="3"/>
  <c r="AN366" i="3" s="1"/>
  <c r="AM366" i="3"/>
  <c r="AK367" i="3"/>
  <c r="AN367" i="3" s="1"/>
  <c r="AL367" i="3"/>
  <c r="AM367" i="3"/>
  <c r="AM356" i="3"/>
  <c r="AL356" i="3"/>
  <c r="AK356" i="3"/>
  <c r="AN356" i="3" s="1"/>
  <c r="AO367" i="3"/>
  <c r="AK326" i="3"/>
  <c r="AN326" i="3" s="1"/>
  <c r="AL326" i="3"/>
  <c r="AM326" i="3"/>
  <c r="AO342" i="3"/>
  <c r="AM330" i="3"/>
  <c r="AL330" i="3"/>
  <c r="AK330" i="3"/>
  <c r="AN330" i="3" s="1"/>
  <c r="AO356" i="3"/>
  <c r="AO366" i="3"/>
  <c r="AB319" i="3"/>
  <c r="W319" i="3"/>
  <c r="V319" i="3"/>
  <c r="X319" i="3" s="1"/>
  <c r="AB317" i="3"/>
  <c r="W317" i="3"/>
  <c r="V317" i="3"/>
  <c r="X317" i="3" s="1"/>
  <c r="AB315" i="3"/>
  <c r="W315" i="3"/>
  <c r="V315" i="3"/>
  <c r="X315" i="3" s="1"/>
  <c r="AB314" i="3"/>
  <c r="AO314" i="3" s="1"/>
  <c r="W314" i="3"/>
  <c r="V314" i="3"/>
  <c r="X314" i="3" s="1"/>
  <c r="V297" i="3"/>
  <c r="X297" i="3" s="1"/>
  <c r="W297" i="3"/>
  <c r="AB297" i="3"/>
  <c r="AB300" i="3"/>
  <c r="W300" i="3"/>
  <c r="V300" i="3"/>
  <c r="X300" i="3" s="1"/>
  <c r="AB296" i="3"/>
  <c r="W296" i="3"/>
  <c r="V296" i="3"/>
  <c r="X296" i="3" s="1"/>
  <c r="AB290" i="3"/>
  <c r="AB291" i="3"/>
  <c r="AB292" i="3"/>
  <c r="AB288" i="3"/>
  <c r="AB287" i="3"/>
  <c r="AB278" i="3"/>
  <c r="W278" i="3"/>
  <c r="V278" i="3"/>
  <c r="X278" i="3" s="1"/>
  <c r="AB259" i="3"/>
  <c r="W259" i="3"/>
  <c r="V259" i="3"/>
  <c r="X259" i="3" s="1"/>
  <c r="AB258" i="3"/>
  <c r="W258" i="3"/>
  <c r="V258" i="3"/>
  <c r="X258" i="3" s="1"/>
  <c r="AB302" i="3"/>
  <c r="W302" i="3"/>
  <c r="V302" i="3"/>
  <c r="X302" i="3" s="1"/>
  <c r="W292" i="3"/>
  <c r="V292" i="3"/>
  <c r="X292" i="3" s="1"/>
  <c r="W313" i="3"/>
  <c r="V313" i="3"/>
  <c r="X313" i="3" s="1"/>
  <c r="AB313" i="3"/>
  <c r="AB325" i="3"/>
  <c r="AB324" i="3"/>
  <c r="AB323" i="3"/>
  <c r="AB322" i="3"/>
  <c r="AB321" i="3"/>
  <c r="AB320" i="3"/>
  <c r="AB312" i="3"/>
  <c r="AB311" i="3"/>
  <c r="AB310" i="3"/>
  <c r="AB309" i="3"/>
  <c r="AB308" i="3"/>
  <c r="AB307" i="3"/>
  <c r="AB306" i="3"/>
  <c r="AB301" i="3"/>
  <c r="AB299" i="3"/>
  <c r="AB298" i="3"/>
  <c r="AO298" i="3" s="1"/>
  <c r="AB295" i="3"/>
  <c r="AB294" i="3"/>
  <c r="AB289" i="3"/>
  <c r="AB286" i="3"/>
  <c r="AB285" i="3"/>
  <c r="AB284" i="3"/>
  <c r="AB283" i="3"/>
  <c r="AH282" i="3"/>
  <c r="AB282" i="3"/>
  <c r="AB281" i="3"/>
  <c r="AB280" i="3"/>
  <c r="AB275" i="3"/>
  <c r="AG319" i="3" l="1"/>
  <c r="AI319" i="3" s="1"/>
  <c r="AO319" i="3" s="1"/>
  <c r="AG286" i="3"/>
  <c r="AI286" i="3" s="1"/>
  <c r="AO286" i="3" s="1"/>
  <c r="AG322" i="3"/>
  <c r="AI322" i="3" s="1"/>
  <c r="AO322" i="3" s="1"/>
  <c r="AG313" i="3"/>
  <c r="AI313" i="3" s="1"/>
  <c r="AO313" i="3" s="1"/>
  <c r="AG280" i="3"/>
  <c r="AI280" i="3" s="1"/>
  <c r="AO280" i="3" s="1"/>
  <c r="AG283" i="3"/>
  <c r="AI283" i="3" s="1"/>
  <c r="AO283" i="3" s="1"/>
  <c r="AG299" i="3"/>
  <c r="AI299" i="3" s="1"/>
  <c r="AO299" i="3" s="1"/>
  <c r="AG312" i="3"/>
  <c r="AI312" i="3" s="1"/>
  <c r="AO312" i="3" s="1"/>
  <c r="AG323" i="3"/>
  <c r="AI323" i="3" s="1"/>
  <c r="AO323" i="3" s="1"/>
  <c r="AG259" i="3"/>
  <c r="AI259" i="3" s="1"/>
  <c r="AO259" i="3" s="1"/>
  <c r="AG287" i="3"/>
  <c r="AI287" i="3" s="1"/>
  <c r="AO287" i="3" s="1"/>
  <c r="AG290" i="3"/>
  <c r="AI290" i="3" s="1"/>
  <c r="AO290" i="3" s="1"/>
  <c r="AG281" i="3"/>
  <c r="AI281" i="3" s="1"/>
  <c r="AO281" i="3" s="1"/>
  <c r="AG284" i="3"/>
  <c r="AI284" i="3" s="1"/>
  <c r="AO284" i="3" s="1"/>
  <c r="AG294" i="3"/>
  <c r="AI294" i="3" s="1"/>
  <c r="AO294" i="3" s="1"/>
  <c r="AG301" i="3"/>
  <c r="AI301" i="3" s="1"/>
  <c r="AO301" i="3" s="1"/>
  <c r="AG309" i="3"/>
  <c r="AI309" i="3" s="1"/>
  <c r="AO309" i="3" s="1"/>
  <c r="AG320" i="3"/>
  <c r="AI320" i="3" s="1"/>
  <c r="AO320" i="3" s="1"/>
  <c r="AG258" i="3"/>
  <c r="AI258" i="3" s="1"/>
  <c r="AO258" i="3" s="1"/>
  <c r="AG285" i="3"/>
  <c r="AI285" i="3" s="1"/>
  <c r="AO285" i="3" s="1"/>
  <c r="AG295" i="3"/>
  <c r="AI295" i="3" s="1"/>
  <c r="AO295" i="3" s="1"/>
  <c r="AG306" i="3"/>
  <c r="AI306" i="3" s="1"/>
  <c r="AO306" i="3" s="1"/>
  <c r="AG310" i="3"/>
  <c r="AI310" i="3" s="1"/>
  <c r="AO310" i="3" s="1"/>
  <c r="AG321" i="3"/>
  <c r="AI321" i="3" s="1"/>
  <c r="AO321" i="3" s="1"/>
  <c r="AG325" i="3"/>
  <c r="AI325" i="3" s="1"/>
  <c r="AO325" i="3" s="1"/>
  <c r="AG302" i="3"/>
  <c r="AI302" i="3" s="1"/>
  <c r="AO302" i="3" s="1"/>
  <c r="AG292" i="3"/>
  <c r="AI292" i="3" s="1"/>
  <c r="AO292" i="3" s="1"/>
  <c r="AG300" i="3"/>
  <c r="AI300" i="3" s="1"/>
  <c r="AO300" i="3" s="1"/>
  <c r="AG317" i="3"/>
  <c r="AI317" i="3" s="1"/>
  <c r="AO317" i="3" s="1"/>
  <c r="AG311" i="3"/>
  <c r="AI311" i="3" s="1"/>
  <c r="AO311" i="3" s="1"/>
  <c r="AG278" i="3"/>
  <c r="AI278" i="3" s="1"/>
  <c r="AO278" i="3" s="1"/>
  <c r="AG291" i="3"/>
  <c r="AI291" i="3" s="1"/>
  <c r="AO291" i="3" s="1"/>
  <c r="AG296" i="3"/>
  <c r="AI296" i="3" s="1"/>
  <c r="AO296" i="3" s="1"/>
  <c r="AG315" i="3"/>
  <c r="AI315" i="3" s="1"/>
  <c r="AO315" i="3" s="1"/>
  <c r="AG289" i="3"/>
  <c r="AI289" i="3" s="1"/>
  <c r="AO289" i="3" s="1"/>
  <c r="AG308" i="3"/>
  <c r="AI308" i="3" s="1"/>
  <c r="AO308" i="3" s="1"/>
  <c r="AG275" i="3"/>
  <c r="AI275" i="3" s="1"/>
  <c r="AO275" i="3" s="1"/>
  <c r="AG298" i="3"/>
  <c r="AG307" i="3"/>
  <c r="AI307" i="3" s="1"/>
  <c r="AG324" i="3"/>
  <c r="AI324" i="3" s="1"/>
  <c r="AG314" i="3"/>
  <c r="AG297" i="3"/>
  <c r="AI297" i="3" s="1"/>
  <c r="AG288" i="3"/>
  <c r="AI288" i="3" s="1"/>
  <c r="AO288" i="3" s="1"/>
  <c r="AG282" i="3"/>
  <c r="AI282" i="3" s="1"/>
  <c r="AM315" i="3" l="1"/>
  <c r="AL315" i="3"/>
  <c r="AK315" i="3"/>
  <c r="AN315" i="3" s="1"/>
  <c r="AL300" i="3"/>
  <c r="AM300" i="3"/>
  <c r="AK300" i="3"/>
  <c r="AN300" i="3" s="1"/>
  <c r="AK306" i="3"/>
  <c r="AN306" i="3" s="1"/>
  <c r="AM306" i="3"/>
  <c r="AL306" i="3"/>
  <c r="AM320" i="3"/>
  <c r="AL320" i="3"/>
  <c r="AK320" i="3"/>
  <c r="AN320" i="3" s="1"/>
  <c r="AM312" i="3"/>
  <c r="AL312" i="3"/>
  <c r="AK312" i="3"/>
  <c r="AN312" i="3" s="1"/>
  <c r="AK311" i="3"/>
  <c r="AN311" i="3" s="1"/>
  <c r="AM311" i="3"/>
  <c r="AL311" i="3"/>
  <c r="AM302" i="3"/>
  <c r="AL302" i="3"/>
  <c r="AK302" i="3"/>
  <c r="AN302" i="3" s="1"/>
  <c r="AK285" i="3"/>
  <c r="AN285" i="3" s="1"/>
  <c r="AM285" i="3"/>
  <c r="AL285" i="3"/>
  <c r="AK301" i="3"/>
  <c r="AN301" i="3" s="1"/>
  <c r="AM301" i="3"/>
  <c r="AL301" i="3"/>
  <c r="AM284" i="3"/>
  <c r="AL284" i="3"/>
  <c r="AK284" i="3"/>
  <c r="AN284" i="3" s="1"/>
  <c r="AK290" i="3"/>
  <c r="AN290" i="3" s="1"/>
  <c r="AM290" i="3"/>
  <c r="AL290" i="3"/>
  <c r="AL259" i="3"/>
  <c r="AM259" i="3"/>
  <c r="AK259" i="3"/>
  <c r="AN259" i="3" s="1"/>
  <c r="AK283" i="3"/>
  <c r="AN283" i="3" s="1"/>
  <c r="AM283" i="3"/>
  <c r="AL283" i="3"/>
  <c r="AM313" i="3"/>
  <c r="AK313" i="3"/>
  <c r="AN313" i="3" s="1"/>
  <c r="AL313" i="3"/>
  <c r="AL286" i="3"/>
  <c r="AM286" i="3"/>
  <c r="AK286" i="3"/>
  <c r="AN286" i="3" s="1"/>
  <c r="AK291" i="3"/>
  <c r="AN291" i="3" s="1"/>
  <c r="AM291" i="3"/>
  <c r="AL291" i="3"/>
  <c r="AL321" i="3"/>
  <c r="AM321" i="3"/>
  <c r="AK321" i="3"/>
  <c r="AN321" i="3" s="1"/>
  <c r="AL296" i="3"/>
  <c r="AM296" i="3"/>
  <c r="AK296" i="3"/>
  <c r="AN296" i="3" s="1"/>
  <c r="AM278" i="3"/>
  <c r="AL278" i="3"/>
  <c r="AK278" i="3"/>
  <c r="AN278" i="3" s="1"/>
  <c r="AM317" i="3"/>
  <c r="AL317" i="3"/>
  <c r="AK317" i="3"/>
  <c r="AN317" i="3" s="1"/>
  <c r="AM292" i="3"/>
  <c r="AL292" i="3"/>
  <c r="AK292" i="3"/>
  <c r="AN292" i="3" s="1"/>
  <c r="AL325" i="3"/>
  <c r="AM325" i="3"/>
  <c r="AK325" i="3"/>
  <c r="AN325" i="3" s="1"/>
  <c r="AL310" i="3"/>
  <c r="AM310" i="3"/>
  <c r="AK310" i="3"/>
  <c r="AN310" i="3" s="1"/>
  <c r="AK295" i="3"/>
  <c r="AN295" i="3" s="1"/>
  <c r="AM295" i="3"/>
  <c r="AL295" i="3"/>
  <c r="AM258" i="3"/>
  <c r="AL258" i="3"/>
  <c r="AK258" i="3"/>
  <c r="AN258" i="3" s="1"/>
  <c r="AM309" i="3"/>
  <c r="AK309" i="3"/>
  <c r="AN309" i="3" s="1"/>
  <c r="AL309" i="3"/>
  <c r="AK294" i="3"/>
  <c r="AN294" i="3" s="1"/>
  <c r="AM294" i="3"/>
  <c r="AL294" i="3"/>
  <c r="AM281" i="3"/>
  <c r="AL281" i="3"/>
  <c r="AK281" i="3"/>
  <c r="AN281" i="3" s="1"/>
  <c r="AK287" i="3"/>
  <c r="AN287" i="3" s="1"/>
  <c r="AM287" i="3"/>
  <c r="AL287" i="3"/>
  <c r="AM323" i="3"/>
  <c r="AK323" i="3"/>
  <c r="AN323" i="3" s="1"/>
  <c r="AL323" i="3"/>
  <c r="AM299" i="3"/>
  <c r="AL299" i="3"/>
  <c r="AK299" i="3"/>
  <c r="AN299" i="3" s="1"/>
  <c r="AK280" i="3"/>
  <c r="AN280" i="3" s="1"/>
  <c r="AM280" i="3"/>
  <c r="AL280" i="3"/>
  <c r="AM322" i="3"/>
  <c r="AL322" i="3"/>
  <c r="AK322" i="3"/>
  <c r="AN322" i="3" s="1"/>
  <c r="AL319" i="3"/>
  <c r="AM319" i="3"/>
  <c r="AK319" i="3"/>
  <c r="AN319" i="3" s="1"/>
  <c r="AM297" i="3"/>
  <c r="AL297" i="3"/>
  <c r="AK297" i="3"/>
  <c r="AN297" i="3" s="1"/>
  <c r="AK324" i="3"/>
  <c r="AN324" i="3" s="1"/>
  <c r="AL324" i="3"/>
  <c r="AM324" i="3"/>
  <c r="AO297" i="3"/>
  <c r="AO324" i="3"/>
  <c r="AL308" i="3"/>
  <c r="AK308" i="3"/>
  <c r="AN308" i="3" s="1"/>
  <c r="AM308" i="3"/>
  <c r="AM288" i="3"/>
  <c r="AL288" i="3"/>
  <c r="AK288" i="3"/>
  <c r="AN288" i="3" s="1"/>
  <c r="AM307" i="3"/>
  <c r="AL307" i="3"/>
  <c r="AK307" i="3"/>
  <c r="AN307" i="3" s="1"/>
  <c r="AO307" i="3"/>
  <c r="AK282" i="3"/>
  <c r="AN282" i="3" s="1"/>
  <c r="AL282" i="3"/>
  <c r="AM282" i="3"/>
  <c r="AO282" i="3"/>
  <c r="AL275" i="3"/>
  <c r="AK275" i="3"/>
  <c r="AN275" i="3" s="1"/>
  <c r="AM275" i="3"/>
  <c r="AK289" i="3"/>
  <c r="AN289" i="3" s="1"/>
  <c r="AM289" i="3"/>
  <c r="AL289" i="3"/>
  <c r="AH262" i="3"/>
  <c r="AB262" i="3"/>
  <c r="W262" i="3"/>
  <c r="V262" i="3"/>
  <c r="X262" i="3" s="1"/>
  <c r="AB274" i="3"/>
  <c r="V274" i="3"/>
  <c r="X274" i="3" s="1"/>
  <c r="W274" i="3"/>
  <c r="V275" i="3"/>
  <c r="X275" i="3" s="1"/>
  <c r="W275" i="3"/>
  <c r="V280" i="3"/>
  <c r="X280" i="3" s="1"/>
  <c r="W280" i="3"/>
  <c r="V281" i="3"/>
  <c r="X281" i="3" s="1"/>
  <c r="W281" i="3"/>
  <c r="V282" i="3"/>
  <c r="X282" i="3" s="1"/>
  <c r="W282" i="3"/>
  <c r="V283" i="3"/>
  <c r="X283" i="3" s="1"/>
  <c r="W283" i="3"/>
  <c r="V284" i="3"/>
  <c r="X284" i="3" s="1"/>
  <c r="W284" i="3"/>
  <c r="V285" i="3"/>
  <c r="X285" i="3" s="1"/>
  <c r="W285" i="3"/>
  <c r="V286" i="3"/>
  <c r="X286" i="3" s="1"/>
  <c r="W286" i="3"/>
  <c r="V287" i="3"/>
  <c r="X287" i="3" s="1"/>
  <c r="W287" i="3"/>
  <c r="V288" i="3"/>
  <c r="X288" i="3" s="1"/>
  <c r="W288" i="3"/>
  <c r="V289" i="3"/>
  <c r="X289" i="3" s="1"/>
  <c r="W289" i="3"/>
  <c r="V290" i="3"/>
  <c r="X290" i="3" s="1"/>
  <c r="W290" i="3"/>
  <c r="V291" i="3"/>
  <c r="X291" i="3" s="1"/>
  <c r="W291" i="3"/>
  <c r="V294" i="3"/>
  <c r="X294" i="3" s="1"/>
  <c r="W294" i="3"/>
  <c r="V295" i="3"/>
  <c r="X295" i="3" s="1"/>
  <c r="W295" i="3"/>
  <c r="V299" i="3"/>
  <c r="X299" i="3" s="1"/>
  <c r="W299" i="3"/>
  <c r="V301" i="3"/>
  <c r="X301" i="3" s="1"/>
  <c r="W301" i="3"/>
  <c r="V306" i="3"/>
  <c r="X306" i="3" s="1"/>
  <c r="W306" i="3"/>
  <c r="V307" i="3"/>
  <c r="X307" i="3" s="1"/>
  <c r="W307" i="3"/>
  <c r="V308" i="3"/>
  <c r="X308" i="3" s="1"/>
  <c r="W308" i="3"/>
  <c r="V309" i="3"/>
  <c r="X309" i="3" s="1"/>
  <c r="W309" i="3"/>
  <c r="V310" i="3"/>
  <c r="X310" i="3" s="1"/>
  <c r="W310" i="3"/>
  <c r="V311" i="3"/>
  <c r="X311" i="3" s="1"/>
  <c r="W311" i="3"/>
  <c r="V312" i="3"/>
  <c r="X312" i="3" s="1"/>
  <c r="W312" i="3"/>
  <c r="V320" i="3"/>
  <c r="X320" i="3" s="1"/>
  <c r="W320" i="3"/>
  <c r="V321" i="3"/>
  <c r="X321" i="3" s="1"/>
  <c r="W321" i="3"/>
  <c r="V322" i="3"/>
  <c r="X322" i="3" s="1"/>
  <c r="W322" i="3"/>
  <c r="V323" i="3"/>
  <c r="X323" i="3" s="1"/>
  <c r="W323" i="3"/>
  <c r="V324" i="3"/>
  <c r="X324" i="3" s="1"/>
  <c r="W324" i="3"/>
  <c r="V325" i="3"/>
  <c r="X325" i="3" s="1"/>
  <c r="W325" i="3"/>
  <c r="V326" i="3"/>
  <c r="X326" i="3" s="1"/>
  <c r="W326" i="3"/>
  <c r="V327" i="3"/>
  <c r="X327" i="3" s="1"/>
  <c r="W327" i="3"/>
  <c r="V328" i="3"/>
  <c r="X328" i="3" s="1"/>
  <c r="W328" i="3"/>
  <c r="V329" i="3"/>
  <c r="X329" i="3" s="1"/>
  <c r="W329" i="3"/>
  <c r="AH253" i="3"/>
  <c r="AF253" i="3"/>
  <c r="AB253" i="3"/>
  <c r="W253" i="3"/>
  <c r="V253" i="3"/>
  <c r="X253" i="3" s="1"/>
  <c r="AB257" i="3"/>
  <c r="W257" i="3"/>
  <c r="V257" i="3"/>
  <c r="X257" i="3" s="1"/>
  <c r="W242" i="3"/>
  <c r="V242" i="3"/>
  <c r="X242" i="3" s="1"/>
  <c r="AJ253" i="3" l="1"/>
  <c r="AI253" i="3"/>
  <c r="AO253" i="3" s="1"/>
  <c r="AG257" i="3"/>
  <c r="AI257" i="3" s="1"/>
  <c r="AO257" i="3" s="1"/>
  <c r="AG274" i="3"/>
  <c r="AI274" i="3" s="1"/>
  <c r="AG262" i="3"/>
  <c r="AI262" i="3" s="1"/>
  <c r="AO262" i="3" s="1"/>
  <c r="AG253" i="3"/>
  <c r="AH242" i="3"/>
  <c r="AF242" i="3"/>
  <c r="AB242" i="3"/>
  <c r="AM253" i="3" l="1"/>
  <c r="AL253" i="3"/>
  <c r="AK253" i="3"/>
  <c r="AN253" i="3" s="1"/>
  <c r="AM257" i="3"/>
  <c r="AL257" i="3"/>
  <c r="AK257" i="3"/>
  <c r="AN257" i="3" s="1"/>
  <c r="AL274" i="3"/>
  <c r="AK274" i="3"/>
  <c r="AN274" i="3" s="1"/>
  <c r="AM274" i="3"/>
  <c r="AM262" i="3"/>
  <c r="AL262" i="3"/>
  <c r="AK262" i="3"/>
  <c r="AN262" i="3" s="1"/>
  <c r="AO274" i="3"/>
  <c r="AJ242" i="3"/>
  <c r="AG242" i="3"/>
  <c r="AI242" i="3" s="1"/>
  <c r="AM242" i="3" l="1"/>
  <c r="AL242" i="3"/>
  <c r="AO242" i="3"/>
  <c r="AK242" i="3"/>
  <c r="AN242" i="3" s="1"/>
  <c r="AB252" i="3"/>
  <c r="W252" i="3"/>
  <c r="V252" i="3"/>
  <c r="X252" i="3" s="1"/>
  <c r="AH237" i="3"/>
  <c r="AF237" i="3"/>
  <c r="AJ237" i="3" s="1"/>
  <c r="AB237" i="3"/>
  <c r="W237" i="3"/>
  <c r="V237" i="3"/>
  <c r="X237" i="3" s="1"/>
  <c r="AG252" i="3" l="1"/>
  <c r="AI252" i="3" s="1"/>
  <c r="AO252" i="3" s="1"/>
  <c r="AG237" i="3"/>
  <c r="AI237" i="3" s="1"/>
  <c r="AK237" i="3" s="1"/>
  <c r="AH243" i="3"/>
  <c r="AF243" i="3"/>
  <c r="AJ243" i="3" s="1"/>
  <c r="AB243" i="3"/>
  <c r="W243" i="3"/>
  <c r="V243" i="3"/>
  <c r="X243" i="3" s="1"/>
  <c r="AB305" i="3"/>
  <c r="W305" i="3"/>
  <c r="V305" i="3"/>
  <c r="X305" i="3" s="1"/>
  <c r="AB266" i="3"/>
  <c r="W266" i="3"/>
  <c r="V266" i="3"/>
  <c r="X266" i="3" s="1"/>
  <c r="AH227" i="3"/>
  <c r="AF227" i="3"/>
  <c r="AB227" i="3"/>
  <c r="W227" i="3"/>
  <c r="V227" i="3"/>
  <c r="X227" i="3" s="1"/>
  <c r="AG266" i="3" l="1"/>
  <c r="AI266" i="3" s="1"/>
  <c r="AO266" i="3" s="1"/>
  <c r="AG305" i="3"/>
  <c r="AI305" i="3" s="1"/>
  <c r="AM252" i="3"/>
  <c r="AL252" i="3"/>
  <c r="AK252" i="3"/>
  <c r="AN252" i="3" s="1"/>
  <c r="AJ227" i="3"/>
  <c r="AL237" i="3"/>
  <c r="AM237" i="3"/>
  <c r="AO237" i="3"/>
  <c r="AN237" i="3"/>
  <c r="AG243" i="3"/>
  <c r="AI243" i="3" s="1"/>
  <c r="AK243" i="3" s="1"/>
  <c r="AG227" i="3"/>
  <c r="AI227" i="3" s="1"/>
  <c r="AM305" i="3" l="1"/>
  <c r="AL305" i="3"/>
  <c r="AK305" i="3"/>
  <c r="AN305" i="3" s="1"/>
  <c r="AK266" i="3"/>
  <c r="AN266" i="3" s="1"/>
  <c r="AL266" i="3"/>
  <c r="AM266" i="3"/>
  <c r="AO305" i="3"/>
  <c r="AM227" i="3"/>
  <c r="AL227" i="3"/>
  <c r="AO227" i="3"/>
  <c r="AK227" i="3"/>
  <c r="AN227" i="3" s="1"/>
  <c r="AM243" i="3"/>
  <c r="AL243" i="3"/>
  <c r="AO243" i="3"/>
  <c r="AN243" i="3"/>
  <c r="AB223" i="3"/>
  <c r="AH223" i="3"/>
  <c r="AF223" i="3"/>
  <c r="W223" i="3"/>
  <c r="V223" i="3"/>
  <c r="X223" i="3" s="1"/>
  <c r="AJ223" i="3" l="1"/>
  <c r="AG223" i="3"/>
  <c r="AI223" i="3" s="1"/>
  <c r="AB279" i="3"/>
  <c r="W279" i="3"/>
  <c r="V279" i="3"/>
  <c r="X279" i="3" s="1"/>
  <c r="AH239" i="3"/>
  <c r="AF239" i="3"/>
  <c r="AB239" i="3"/>
  <c r="AG239" i="3" s="1"/>
  <c r="W239" i="3"/>
  <c r="V239" i="3"/>
  <c r="X239" i="3" s="1"/>
  <c r="AH235" i="3"/>
  <c r="AF235" i="3"/>
  <c r="AB235" i="3"/>
  <c r="W235" i="3"/>
  <c r="V235" i="3"/>
  <c r="X235" i="3" s="1"/>
  <c r="AH225" i="3"/>
  <c r="AF225" i="3"/>
  <c r="AB225" i="3"/>
  <c r="W225" i="3"/>
  <c r="V225" i="3"/>
  <c r="X225" i="3" s="1"/>
  <c r="AB246" i="3"/>
  <c r="W246" i="3"/>
  <c r="V246" i="3"/>
  <c r="X246" i="3" s="1"/>
  <c r="AB245" i="3"/>
  <c r="W245" i="3"/>
  <c r="V245" i="3"/>
  <c r="X245" i="3" s="1"/>
  <c r="AB265" i="3"/>
  <c r="W265" i="3"/>
  <c r="V265" i="3"/>
  <c r="X265" i="3" s="1"/>
  <c r="AB264" i="3"/>
  <c r="W264" i="3"/>
  <c r="V264" i="3"/>
  <c r="X264" i="3" s="1"/>
  <c r="AB263" i="3"/>
  <c r="W263" i="3"/>
  <c r="V263" i="3"/>
  <c r="X263" i="3" s="1"/>
  <c r="AB251" i="3"/>
  <c r="W251" i="3"/>
  <c r="V251" i="3"/>
  <c r="X251" i="3" s="1"/>
  <c r="AB273" i="3"/>
  <c r="W273" i="3"/>
  <c r="V273" i="3"/>
  <c r="X273" i="3" s="1"/>
  <c r="AB272" i="3"/>
  <c r="W272" i="3"/>
  <c r="V272" i="3"/>
  <c r="X272" i="3" s="1"/>
  <c r="AH241" i="3"/>
  <c r="AF241" i="3"/>
  <c r="AJ241" i="3" s="1"/>
  <c r="AB241" i="3"/>
  <c r="AG241" i="3" s="1"/>
  <c r="AI241" i="3" s="1"/>
  <c r="W241" i="3"/>
  <c r="V241" i="3"/>
  <c r="X241" i="3" s="1"/>
  <c r="AH238" i="3"/>
  <c r="AF238" i="3"/>
  <c r="AB238" i="3"/>
  <c r="W238" i="3"/>
  <c r="V238" i="3"/>
  <c r="X238" i="3" s="1"/>
  <c r="AH240" i="3"/>
  <c r="AF240" i="3"/>
  <c r="AB240" i="3"/>
  <c r="W240" i="3"/>
  <c r="V240" i="3"/>
  <c r="X240" i="3" s="1"/>
  <c r="AB271" i="3"/>
  <c r="W271" i="3"/>
  <c r="V271" i="3"/>
  <c r="X271" i="3" s="1"/>
  <c r="AB256" i="3"/>
  <c r="W256" i="3"/>
  <c r="V256" i="3"/>
  <c r="X256" i="3" s="1"/>
  <c r="AH260" i="3"/>
  <c r="AB260" i="3"/>
  <c r="W260" i="3"/>
  <c r="V260" i="3"/>
  <c r="X260" i="3" s="1"/>
  <c r="AB255" i="3"/>
  <c r="W255" i="3"/>
  <c r="V255" i="3"/>
  <c r="X255" i="3" s="1"/>
  <c r="AB270" i="3"/>
  <c r="W270" i="3"/>
  <c r="V270" i="3"/>
  <c r="X270" i="3" s="1"/>
  <c r="AB269" i="3"/>
  <c r="W269" i="3"/>
  <c r="V269" i="3"/>
  <c r="X269" i="3" s="1"/>
  <c r="AB268" i="3"/>
  <c r="W268" i="3"/>
  <c r="V268" i="3"/>
  <c r="X268" i="3" s="1"/>
  <c r="AH236" i="3"/>
  <c r="AF236" i="3"/>
  <c r="AJ236" i="3" s="1"/>
  <c r="AB236" i="3"/>
  <c r="W236" i="3"/>
  <c r="V236" i="3"/>
  <c r="X236" i="3" s="1"/>
  <c r="AG270" i="3" l="1"/>
  <c r="AI270" i="3" s="1"/>
  <c r="AG269" i="3"/>
  <c r="AI269" i="3" s="1"/>
  <c r="AO269" i="3" s="1"/>
  <c r="AG271" i="3"/>
  <c r="AI271" i="3" s="1"/>
  <c r="AG251" i="3"/>
  <c r="AI251" i="3" s="1"/>
  <c r="AO251" i="3" s="1"/>
  <c r="AG273" i="3"/>
  <c r="AI273" i="3" s="1"/>
  <c r="AG265" i="3"/>
  <c r="AI265" i="3" s="1"/>
  <c r="AO265" i="3" s="1"/>
  <c r="AG279" i="3"/>
  <c r="AI279" i="3" s="1"/>
  <c r="AG268" i="3"/>
  <c r="AI268" i="3" s="1"/>
  <c r="AO268" i="3" s="1"/>
  <c r="AG256" i="3"/>
  <c r="AI256" i="3" s="1"/>
  <c r="AG255" i="3"/>
  <c r="AI255" i="3" s="1"/>
  <c r="AO255" i="3" s="1"/>
  <c r="AG272" i="3"/>
  <c r="AI272" i="3" s="1"/>
  <c r="AG264" i="3"/>
  <c r="AI264" i="3" s="1"/>
  <c r="AO264" i="3" s="1"/>
  <c r="AG263" i="3"/>
  <c r="AI263" i="3" s="1"/>
  <c r="AO263" i="3" s="1"/>
  <c r="AG246" i="3"/>
  <c r="AI246" i="3" s="1"/>
  <c r="AO246" i="3" s="1"/>
  <c r="AG245" i="3"/>
  <c r="AI245" i="3" s="1"/>
  <c r="AM241" i="3"/>
  <c r="AK241" i="3"/>
  <c r="AN241" i="3" s="1"/>
  <c r="AM223" i="3"/>
  <c r="AL223" i="3"/>
  <c r="AO223" i="3"/>
  <c r="AI239" i="3"/>
  <c r="AK223" i="3"/>
  <c r="AN223" i="3" s="1"/>
  <c r="AG260" i="3"/>
  <c r="AI260" i="3" s="1"/>
  <c r="AJ240" i="3"/>
  <c r="AJ238" i="3"/>
  <c r="AJ239" i="3"/>
  <c r="AJ225" i="3"/>
  <c r="AJ235" i="3"/>
  <c r="AL241" i="3"/>
  <c r="AG235" i="3"/>
  <c r="AI235" i="3" s="1"/>
  <c r="AG225" i="3"/>
  <c r="AI225" i="3" s="1"/>
  <c r="AG236" i="3"/>
  <c r="AI236" i="3" s="1"/>
  <c r="AK236" i="3" s="1"/>
  <c r="AG240" i="3"/>
  <c r="AI240" i="3" s="1"/>
  <c r="AG238" i="3"/>
  <c r="AI238" i="3" s="1"/>
  <c r="AO241" i="3"/>
  <c r="AM272" i="3" l="1"/>
  <c r="AK272" i="3"/>
  <c r="AN272" i="3" s="1"/>
  <c r="AL272" i="3"/>
  <c r="AL256" i="3"/>
  <c r="AK256" i="3"/>
  <c r="AN256" i="3" s="1"/>
  <c r="AM256" i="3"/>
  <c r="AK279" i="3"/>
  <c r="AN279" i="3" s="1"/>
  <c r="AM279" i="3"/>
  <c r="AL279" i="3"/>
  <c r="AK273" i="3"/>
  <c r="AN273" i="3" s="1"/>
  <c r="AM273" i="3"/>
  <c r="AL273" i="3"/>
  <c r="AK271" i="3"/>
  <c r="AN271" i="3" s="1"/>
  <c r="AM271" i="3"/>
  <c r="AL271" i="3"/>
  <c r="AM270" i="3"/>
  <c r="AL270" i="3"/>
  <c r="AK270" i="3"/>
  <c r="AN270" i="3" s="1"/>
  <c r="AL246" i="3"/>
  <c r="AM246" i="3"/>
  <c r="AK246" i="3"/>
  <c r="AN246" i="3" s="1"/>
  <c r="AM264" i="3"/>
  <c r="AL264" i="3"/>
  <c r="AK264" i="3"/>
  <c r="AN264" i="3" s="1"/>
  <c r="AM255" i="3"/>
  <c r="AK255" i="3"/>
  <c r="AN255" i="3" s="1"/>
  <c r="AL255" i="3"/>
  <c r="AM268" i="3"/>
  <c r="AL268" i="3"/>
  <c r="AK268" i="3"/>
  <c r="AN268" i="3" s="1"/>
  <c r="AM265" i="3"/>
  <c r="AL265" i="3"/>
  <c r="AK265" i="3"/>
  <c r="AN265" i="3" s="1"/>
  <c r="AK251" i="3"/>
  <c r="AN251" i="3" s="1"/>
  <c r="AM251" i="3"/>
  <c r="AL251" i="3"/>
  <c r="AM269" i="3"/>
  <c r="AL269" i="3"/>
  <c r="AK269" i="3"/>
  <c r="AN269" i="3" s="1"/>
  <c r="AO272" i="3"/>
  <c r="AO256" i="3"/>
  <c r="AO279" i="3"/>
  <c r="AO273" i="3"/>
  <c r="AO271" i="3"/>
  <c r="AO270" i="3"/>
  <c r="AM263" i="3"/>
  <c r="AL263" i="3"/>
  <c r="AK263" i="3"/>
  <c r="AN263" i="3" s="1"/>
  <c r="AM245" i="3"/>
  <c r="AL245" i="3"/>
  <c r="AK245" i="3"/>
  <c r="AN245" i="3" s="1"/>
  <c r="AM260" i="3"/>
  <c r="AL260" i="3"/>
  <c r="AK260" i="3"/>
  <c r="AN260" i="3" s="1"/>
  <c r="AO260" i="3"/>
  <c r="AO245" i="3"/>
  <c r="AO239" i="3"/>
  <c r="AK239" i="3"/>
  <c r="AN239" i="3" s="1"/>
  <c r="AL235" i="3"/>
  <c r="AM235" i="3"/>
  <c r="AO235" i="3"/>
  <c r="AM225" i="3"/>
  <c r="AL225" i="3"/>
  <c r="AO225" i="3"/>
  <c r="AL240" i="3"/>
  <c r="AM240" i="3"/>
  <c r="AO240" i="3"/>
  <c r="AL238" i="3"/>
  <c r="AM238" i="3"/>
  <c r="AO238" i="3"/>
  <c r="AK235" i="3"/>
  <c r="AN235" i="3" s="1"/>
  <c r="AL239" i="3"/>
  <c r="AM239" i="3"/>
  <c r="AK225" i="3"/>
  <c r="AN225" i="3" s="1"/>
  <c r="AK238" i="3"/>
  <c r="AN238" i="3" s="1"/>
  <c r="AK240" i="3"/>
  <c r="AN240" i="3" s="1"/>
  <c r="AL236" i="3"/>
  <c r="AM236" i="3"/>
  <c r="AN236" i="3"/>
  <c r="AO236" i="3"/>
  <c r="AB267" i="3"/>
  <c r="W267" i="3"/>
  <c r="V267" i="3"/>
  <c r="X267" i="3" s="1"/>
  <c r="AH224" i="3"/>
  <c r="AF224" i="3"/>
  <c r="AB224" i="3"/>
  <c r="W224" i="3"/>
  <c r="V224" i="3"/>
  <c r="X224" i="3" s="1"/>
  <c r="AH218" i="3"/>
  <c r="AF218" i="3"/>
  <c r="AB218" i="3"/>
  <c r="AG218" i="3" s="1"/>
  <c r="W218" i="3"/>
  <c r="V218" i="3"/>
  <c r="X218" i="3" s="1"/>
  <c r="AG267" i="3" l="1"/>
  <c r="AI267" i="3" s="1"/>
  <c r="AI218" i="3"/>
  <c r="AJ218" i="3"/>
  <c r="AJ224" i="3"/>
  <c r="AG224" i="3"/>
  <c r="AI224" i="3" s="1"/>
  <c r="AM267" i="3" l="1"/>
  <c r="AL267" i="3"/>
  <c r="AK267" i="3"/>
  <c r="AN267" i="3" s="1"/>
  <c r="AO267" i="3"/>
  <c r="AK218" i="3"/>
  <c r="AN218" i="3" s="1"/>
  <c r="AM224" i="3"/>
  <c r="AL224" i="3"/>
  <c r="AO224" i="3"/>
  <c r="AL218" i="3"/>
  <c r="AM218" i="3"/>
  <c r="AO218" i="3"/>
  <c r="AK224" i="3"/>
  <c r="AN224" i="3" s="1"/>
  <c r="T264" i="1"/>
  <c r="AB249" i="3"/>
  <c r="W249" i="3"/>
  <c r="V249" i="3"/>
  <c r="X249" i="3" s="1"/>
  <c r="AH232" i="3"/>
  <c r="AF232" i="3"/>
  <c r="AB232" i="3"/>
  <c r="W232" i="3"/>
  <c r="V232" i="3"/>
  <c r="X232" i="3" s="1"/>
  <c r="AH219" i="3"/>
  <c r="AF219" i="3"/>
  <c r="AB219" i="3"/>
  <c r="W219" i="3"/>
  <c r="V219" i="3"/>
  <c r="X219" i="3" s="1"/>
  <c r="AH211" i="3"/>
  <c r="AF211" i="3"/>
  <c r="AB211" i="3"/>
  <c r="W211" i="3"/>
  <c r="V211" i="3"/>
  <c r="X211" i="3" s="1"/>
  <c r="AH234" i="3"/>
  <c r="AF234" i="3"/>
  <c r="AB234" i="3"/>
  <c r="W234" i="3"/>
  <c r="V234" i="3"/>
  <c r="X234" i="3" s="1"/>
  <c r="AB293" i="3"/>
  <c r="W293" i="3"/>
  <c r="V293" i="3"/>
  <c r="X293" i="3" s="1"/>
  <c r="AB277" i="3"/>
  <c r="W277" i="3"/>
  <c r="V277" i="3"/>
  <c r="X277" i="3" s="1"/>
  <c r="AH233" i="3"/>
  <c r="AF233" i="3"/>
  <c r="AB233" i="3"/>
  <c r="W233" i="3"/>
  <c r="V233" i="3"/>
  <c r="X233" i="3" s="1"/>
  <c r="AB304" i="3"/>
  <c r="W304" i="3"/>
  <c r="V304" i="3"/>
  <c r="X304" i="3" s="1"/>
  <c r="AB254" i="3"/>
  <c r="W254" i="3"/>
  <c r="V254" i="3"/>
  <c r="X254" i="3" s="1"/>
  <c r="AB250" i="3"/>
  <c r="W250" i="3"/>
  <c r="V250" i="3"/>
  <c r="X250" i="3" s="1"/>
  <c r="AH276" i="3"/>
  <c r="AB276" i="3"/>
  <c r="W276" i="3"/>
  <c r="V276" i="3"/>
  <c r="X276" i="3" s="1"/>
  <c r="AG277" i="3" l="1"/>
  <c r="AI277" i="3" s="1"/>
  <c r="AO277" i="3" s="1"/>
  <c r="AG249" i="3"/>
  <c r="AI249" i="3" s="1"/>
  <c r="AO249" i="3" s="1"/>
  <c r="AG254" i="3"/>
  <c r="AI254" i="3" s="1"/>
  <c r="AO254" i="3" s="1"/>
  <c r="AG250" i="3"/>
  <c r="AI250" i="3" s="1"/>
  <c r="AO250" i="3" s="1"/>
  <c r="AG293" i="3"/>
  <c r="AI293" i="3" s="1"/>
  <c r="AO293" i="3" s="1"/>
  <c r="AJ232" i="3"/>
  <c r="AJ219" i="3"/>
  <c r="AJ211" i="3"/>
  <c r="AJ233" i="3"/>
  <c r="AJ234" i="3"/>
  <c r="AO304" i="3"/>
  <c r="AG304" i="3"/>
  <c r="AG232" i="3"/>
  <c r="AI232" i="3" s="1"/>
  <c r="AG219" i="3"/>
  <c r="AI219" i="3" s="1"/>
  <c r="AG211" i="3"/>
  <c r="AI211" i="3" s="1"/>
  <c r="AG234" i="3"/>
  <c r="AI234" i="3" s="1"/>
  <c r="AG276" i="3"/>
  <c r="AI276" i="3" s="1"/>
  <c r="AO276" i="3" s="1"/>
  <c r="AG233" i="3"/>
  <c r="AI233" i="3" s="1"/>
  <c r="AM250" i="3" l="1"/>
  <c r="AL250" i="3"/>
  <c r="AK250" i="3"/>
  <c r="AN250" i="3" s="1"/>
  <c r="AM249" i="3"/>
  <c r="AL249" i="3"/>
  <c r="AK249" i="3"/>
  <c r="AN249" i="3" s="1"/>
  <c r="AK293" i="3"/>
  <c r="AN293" i="3" s="1"/>
  <c r="AM293" i="3"/>
  <c r="AL293" i="3"/>
  <c r="AL254" i="3"/>
  <c r="AM254" i="3"/>
  <c r="AK254" i="3"/>
  <c r="AN254" i="3" s="1"/>
  <c r="AM277" i="3"/>
  <c r="AL277" i="3"/>
  <c r="AK277" i="3"/>
  <c r="AN277" i="3" s="1"/>
  <c r="AK276" i="3"/>
  <c r="AN276" i="3" s="1"/>
  <c r="AL276" i="3"/>
  <c r="AM276" i="3"/>
  <c r="AL233" i="3"/>
  <c r="AM233" i="3"/>
  <c r="AO233" i="3"/>
  <c r="AM234" i="3"/>
  <c r="AL234" i="3"/>
  <c r="AO234" i="3"/>
  <c r="AM219" i="3"/>
  <c r="AL219" i="3"/>
  <c r="AO219" i="3"/>
  <c r="AM211" i="3"/>
  <c r="AL211" i="3"/>
  <c r="AO211" i="3"/>
  <c r="AL232" i="3"/>
  <c r="AM232" i="3"/>
  <c r="AK233" i="3"/>
  <c r="AN233" i="3" s="1"/>
  <c r="AK219" i="3"/>
  <c r="AN219" i="3" s="1"/>
  <c r="AK234" i="3"/>
  <c r="AN234" i="3" s="1"/>
  <c r="AK211" i="3"/>
  <c r="AN211" i="3" s="1"/>
  <c r="AK232" i="3"/>
  <c r="AN232" i="3" s="1"/>
  <c r="AO232" i="3"/>
  <c r="AB4" i="3"/>
  <c r="E12" i="6"/>
  <c r="AH231" i="3" l="1"/>
  <c r="AF231" i="3"/>
  <c r="AB231" i="3"/>
  <c r="W231" i="3"/>
  <c r="V231" i="3"/>
  <c r="X231" i="3" s="1"/>
  <c r="AH230" i="3"/>
  <c r="AF230" i="3"/>
  <c r="AB230" i="3"/>
  <c r="W230" i="3"/>
  <c r="V230" i="3"/>
  <c r="X230" i="3" s="1"/>
  <c r="AH229" i="3"/>
  <c r="AF229" i="3"/>
  <c r="AB229" i="3"/>
  <c r="AG229" i="3" s="1"/>
  <c r="W229" i="3"/>
  <c r="V229" i="3"/>
  <c r="X229" i="3" s="1"/>
  <c r="AH222" i="3"/>
  <c r="AF222" i="3"/>
  <c r="AB222" i="3"/>
  <c r="W222" i="3"/>
  <c r="V222" i="3"/>
  <c r="X222" i="3" s="1"/>
  <c r="AH221" i="3"/>
  <c r="AF221" i="3"/>
  <c r="AB221" i="3"/>
  <c r="W221" i="3"/>
  <c r="V221" i="3"/>
  <c r="X221" i="3" s="1"/>
  <c r="AH217" i="3"/>
  <c r="AF217" i="3"/>
  <c r="AI217" i="3" s="1"/>
  <c r="AM217" i="3" s="1"/>
  <c r="AB217" i="3"/>
  <c r="AG217" i="3" s="1"/>
  <c r="AH216" i="3"/>
  <c r="AF216" i="3"/>
  <c r="AB216" i="3"/>
  <c r="AG216" i="3" s="1"/>
  <c r="W216" i="3"/>
  <c r="V216" i="3"/>
  <c r="X216" i="3" s="1"/>
  <c r="AH215" i="3"/>
  <c r="AF215" i="3"/>
  <c r="AB215" i="3"/>
  <c r="W215" i="3"/>
  <c r="V215" i="3"/>
  <c r="X215" i="3" s="1"/>
  <c r="AH214" i="3"/>
  <c r="AF214" i="3"/>
  <c r="AI214" i="3" s="1"/>
  <c r="AL214" i="3" s="1"/>
  <c r="AB214" i="3"/>
  <c r="AH212" i="3"/>
  <c r="AF212" i="3"/>
  <c r="AB212" i="3"/>
  <c r="AG212" i="3" s="1"/>
  <c r="W212" i="3"/>
  <c r="V212" i="3"/>
  <c r="X212" i="3" s="1"/>
  <c r="AH209" i="3"/>
  <c r="AF209" i="3"/>
  <c r="AB209" i="3"/>
  <c r="AG209" i="3" s="1"/>
  <c r="W209" i="3"/>
  <c r="V209" i="3"/>
  <c r="X209" i="3" s="1"/>
  <c r="AH213" i="3"/>
  <c r="AF213" i="3"/>
  <c r="AB213" i="3"/>
  <c r="W213" i="3"/>
  <c r="V213" i="3"/>
  <c r="X213" i="3" s="1"/>
  <c r="AH210" i="3"/>
  <c r="AF210" i="3"/>
  <c r="AB210" i="3"/>
  <c r="W210" i="3"/>
  <c r="V210" i="3"/>
  <c r="X210" i="3" s="1"/>
  <c r="AH208" i="3"/>
  <c r="AF208" i="3"/>
  <c r="AB208" i="3"/>
  <c r="AG208" i="3" s="1"/>
  <c r="W208" i="3"/>
  <c r="V208" i="3"/>
  <c r="X208" i="3" s="1"/>
  <c r="AH206" i="3"/>
  <c r="AF206" i="3"/>
  <c r="AB206" i="3"/>
  <c r="AG206" i="3" s="1"/>
  <c r="W206" i="3"/>
  <c r="V206" i="3"/>
  <c r="X206" i="3" s="1"/>
  <c r="T124" i="1"/>
  <c r="AH203" i="3"/>
  <c r="AF203" i="3"/>
  <c r="AB203" i="3"/>
  <c r="W203" i="3"/>
  <c r="V203" i="3"/>
  <c r="X203" i="3" s="1"/>
  <c r="V194" i="3"/>
  <c r="AI206" i="3" l="1"/>
  <c r="AO206" i="3" s="1"/>
  <c r="AM214" i="3"/>
  <c r="AL217" i="3"/>
  <c r="AO214" i="3"/>
  <c r="AI216" i="3"/>
  <c r="AM216" i="3" s="1"/>
  <c r="AI209" i="3"/>
  <c r="AO209" i="3" s="1"/>
  <c r="AI229" i="3"/>
  <c r="AO229" i="3" s="1"/>
  <c r="AI208" i="3"/>
  <c r="AO208" i="3" s="1"/>
  <c r="AI212" i="3"/>
  <c r="AJ214" i="3"/>
  <c r="AK214" i="3" s="1"/>
  <c r="AN214" i="3" s="1"/>
  <c r="AJ221" i="3"/>
  <c r="AJ231" i="3"/>
  <c r="AJ208" i="3"/>
  <c r="AJ212" i="3"/>
  <c r="AJ217" i="3"/>
  <c r="AK217" i="3" s="1"/>
  <c r="AN217" i="3" s="1"/>
  <c r="AJ230" i="3"/>
  <c r="AJ210" i="3"/>
  <c r="AJ203" i="3"/>
  <c r="AJ206" i="3"/>
  <c r="AJ209" i="3"/>
  <c r="AJ216" i="3"/>
  <c r="AJ229" i="3"/>
  <c r="AJ213" i="3"/>
  <c r="AJ215" i="3"/>
  <c r="AJ222" i="3"/>
  <c r="AG230" i="3"/>
  <c r="AI230" i="3" s="1"/>
  <c r="AO217" i="3"/>
  <c r="AG231" i="3"/>
  <c r="AI231" i="3" s="1"/>
  <c r="AG214" i="3"/>
  <c r="AG221" i="3"/>
  <c r="AI221" i="3" s="1"/>
  <c r="AG215" i="3"/>
  <c r="AI215" i="3" s="1"/>
  <c r="AG222" i="3"/>
  <c r="AI222" i="3" s="1"/>
  <c r="AO222" i="3" s="1"/>
  <c r="AG210" i="3"/>
  <c r="AI210" i="3" s="1"/>
  <c r="AG213" i="3"/>
  <c r="AI213" i="3" s="1"/>
  <c r="AG203" i="3"/>
  <c r="AI203" i="3" s="1"/>
  <c r="AH202" i="3"/>
  <c r="AF202" i="3"/>
  <c r="AB202" i="3"/>
  <c r="W202" i="3"/>
  <c r="V202" i="3"/>
  <c r="X202" i="3" s="1"/>
  <c r="AH192" i="3"/>
  <c r="AF192" i="3"/>
  <c r="AB192" i="3"/>
  <c r="AG192" i="3" s="1"/>
  <c r="W192" i="3"/>
  <c r="V192" i="3"/>
  <c r="X192" i="3" s="1"/>
  <c r="AH196" i="3"/>
  <c r="AF196" i="3"/>
  <c r="AB196" i="3"/>
  <c r="AG196" i="3" s="1"/>
  <c r="W196" i="3"/>
  <c r="V196" i="3"/>
  <c r="X196" i="3" s="1"/>
  <c r="AK206" i="3" l="1"/>
  <c r="AN206" i="3" s="1"/>
  <c r="AI192" i="3"/>
  <c r="AM192" i="3" s="1"/>
  <c r="AO216" i="3"/>
  <c r="AL216" i="3"/>
  <c r="AK216" i="3"/>
  <c r="AN216" i="3" s="1"/>
  <c r="AK229" i="3"/>
  <c r="AN229" i="3" s="1"/>
  <c r="AM229" i="3"/>
  <c r="AL229" i="3"/>
  <c r="AM209" i="3"/>
  <c r="AL209" i="3"/>
  <c r="AI196" i="3"/>
  <c r="AM196" i="3" s="1"/>
  <c r="AK209" i="3"/>
  <c r="AN209" i="3" s="1"/>
  <c r="AM206" i="3"/>
  <c r="AL206" i="3"/>
  <c r="AM215" i="3"/>
  <c r="AL215" i="3"/>
  <c r="AO215" i="3"/>
  <c r="AM213" i="3"/>
  <c r="AL213" i="3"/>
  <c r="AO213" i="3"/>
  <c r="AM221" i="3"/>
  <c r="AL221" i="3"/>
  <c r="AO221" i="3"/>
  <c r="AL230" i="3"/>
  <c r="AM230" i="3"/>
  <c r="AO230" i="3"/>
  <c r="AM203" i="3"/>
  <c r="AL203" i="3"/>
  <c r="AO203" i="3"/>
  <c r="AL210" i="3"/>
  <c r="AM210" i="3"/>
  <c r="AO210" i="3"/>
  <c r="AM222" i="3"/>
  <c r="AL222" i="3"/>
  <c r="AM231" i="3"/>
  <c r="AL231" i="3"/>
  <c r="AO231" i="3"/>
  <c r="AK213" i="3"/>
  <c r="AN213" i="3" s="1"/>
  <c r="AK221" i="3"/>
  <c r="AN221" i="3" s="1"/>
  <c r="AM212" i="3"/>
  <c r="AL212" i="3"/>
  <c r="AO212" i="3"/>
  <c r="AK203" i="3"/>
  <c r="AN203" i="3" s="1"/>
  <c r="AK212" i="3"/>
  <c r="AN212" i="3" s="1"/>
  <c r="AM208" i="3"/>
  <c r="AL208" i="3"/>
  <c r="AK222" i="3"/>
  <c r="AN222" i="3" s="1"/>
  <c r="AK210" i="3"/>
  <c r="AN210" i="3" s="1"/>
  <c r="AK208" i="3"/>
  <c r="AN208" i="3" s="1"/>
  <c r="AK215" i="3"/>
  <c r="AN215" i="3" s="1"/>
  <c r="AK230" i="3"/>
  <c r="AN230" i="3" s="1"/>
  <c r="AK231" i="3"/>
  <c r="AN231" i="3" s="1"/>
  <c r="AJ202" i="3"/>
  <c r="AJ192" i="3"/>
  <c r="AJ196" i="3"/>
  <c r="AG202" i="3"/>
  <c r="AI202" i="3" s="1"/>
  <c r="AO192" i="3" l="1"/>
  <c r="AL192" i="3"/>
  <c r="AO196" i="3"/>
  <c r="AK192" i="3"/>
  <c r="AN192" i="3" s="1"/>
  <c r="AK196" i="3"/>
  <c r="AN196" i="3" s="1"/>
  <c r="AL196" i="3"/>
  <c r="AM202" i="3"/>
  <c r="AL202" i="3"/>
  <c r="AO202" i="3"/>
  <c r="AK202" i="3"/>
  <c r="AN202" i="3" s="1"/>
  <c r="AB303" i="3"/>
  <c r="W303" i="3"/>
  <c r="V303" i="3"/>
  <c r="X303" i="3" s="1"/>
  <c r="AB248" i="3"/>
  <c r="W248" i="3"/>
  <c r="V248" i="3"/>
  <c r="X248" i="3" s="1"/>
  <c r="AB244" i="3"/>
  <c r="W244" i="3"/>
  <c r="V244" i="3"/>
  <c r="X244" i="3" s="1"/>
  <c r="AH228" i="3"/>
  <c r="AF228" i="3"/>
  <c r="AB228" i="3"/>
  <c r="W228" i="3"/>
  <c r="V228" i="3"/>
  <c r="X228" i="3" s="1"/>
  <c r="AH226" i="3"/>
  <c r="AF226" i="3"/>
  <c r="AB226" i="3"/>
  <c r="W226" i="3"/>
  <c r="V226" i="3"/>
  <c r="X226" i="3" s="1"/>
  <c r="AB247" i="3"/>
  <c r="W247" i="3"/>
  <c r="V247" i="3"/>
  <c r="X247" i="3" s="1"/>
  <c r="AH220" i="3"/>
  <c r="AF220" i="3"/>
  <c r="AB220" i="3"/>
  <c r="W220" i="3"/>
  <c r="V220" i="3"/>
  <c r="X220" i="3" s="1"/>
  <c r="AH205" i="3"/>
  <c r="AF205" i="3"/>
  <c r="AB205" i="3"/>
  <c r="AG205" i="3" s="1"/>
  <c r="W205" i="3"/>
  <c r="V205" i="3"/>
  <c r="X205" i="3" s="1"/>
  <c r="AH204" i="3"/>
  <c r="AF204" i="3"/>
  <c r="AB204" i="3"/>
  <c r="W204" i="3"/>
  <c r="V204" i="3"/>
  <c r="X204" i="3" s="1"/>
  <c r="AH201" i="3"/>
  <c r="AF201" i="3"/>
  <c r="AI201" i="3" s="1"/>
  <c r="AL201" i="3" s="1"/>
  <c r="AB201" i="3"/>
  <c r="AH200" i="3"/>
  <c r="AF200" i="3"/>
  <c r="AB200" i="3"/>
  <c r="W200" i="3"/>
  <c r="V200" i="3"/>
  <c r="X200" i="3" s="1"/>
  <c r="AH199" i="3"/>
  <c r="AF199" i="3"/>
  <c r="AB199" i="3"/>
  <c r="AG199" i="3" s="1"/>
  <c r="W199" i="3"/>
  <c r="V199" i="3"/>
  <c r="X199" i="3" s="1"/>
  <c r="AH198" i="3"/>
  <c r="AF198" i="3"/>
  <c r="AB198" i="3"/>
  <c r="W198" i="3"/>
  <c r="V198" i="3"/>
  <c r="X198" i="3" s="1"/>
  <c r="AH197" i="3"/>
  <c r="AF197" i="3"/>
  <c r="AB197" i="3"/>
  <c r="W197" i="3"/>
  <c r="V197" i="3"/>
  <c r="X197" i="3" s="1"/>
  <c r="AH195" i="3"/>
  <c r="AF195" i="3"/>
  <c r="AB195" i="3"/>
  <c r="W195" i="3"/>
  <c r="V195" i="3"/>
  <c r="X195" i="3" s="1"/>
  <c r="AH194" i="3"/>
  <c r="AF194" i="3"/>
  <c r="AB194" i="3"/>
  <c r="AG194" i="3" s="1"/>
  <c r="W194" i="3"/>
  <c r="X194" i="3"/>
  <c r="AH193" i="3"/>
  <c r="AF193" i="3"/>
  <c r="AB193" i="3"/>
  <c r="W193" i="3"/>
  <c r="V193" i="3"/>
  <c r="X193" i="3" s="1"/>
  <c r="AG303" i="3" l="1"/>
  <c r="AI303" i="3" s="1"/>
  <c r="AO303" i="3" s="1"/>
  <c r="AG247" i="3"/>
  <c r="AI247" i="3" s="1"/>
  <c r="AO247" i="3" s="1"/>
  <c r="AG244" i="3"/>
  <c r="AI244" i="3" s="1"/>
  <c r="AO244" i="3" s="1"/>
  <c r="AG248" i="3"/>
  <c r="AI248" i="3" s="1"/>
  <c r="AO248" i="3" s="1"/>
  <c r="AI199" i="3"/>
  <c r="AO199" i="3" s="1"/>
  <c r="AM201" i="3"/>
  <c r="AO201" i="3"/>
  <c r="AI194" i="3"/>
  <c r="AI205" i="3"/>
  <c r="AO205" i="3" s="1"/>
  <c r="AJ193" i="3"/>
  <c r="AJ204" i="3"/>
  <c r="AJ197" i="3"/>
  <c r="AJ201" i="3"/>
  <c r="AK201" i="3" s="1"/>
  <c r="AN201" i="3" s="1"/>
  <c r="AJ200" i="3"/>
  <c r="AJ220" i="3"/>
  <c r="AJ198" i="3"/>
  <c r="AJ226" i="3"/>
  <c r="AJ195" i="3"/>
  <c r="AJ194" i="3"/>
  <c r="AJ199" i="3"/>
  <c r="AJ205" i="3"/>
  <c r="AJ228" i="3"/>
  <c r="AG228" i="3"/>
  <c r="AI228" i="3" s="1"/>
  <c r="AG195" i="3"/>
  <c r="AI195" i="3" s="1"/>
  <c r="AG200" i="3"/>
  <c r="AI200" i="3" s="1"/>
  <c r="AG226" i="3"/>
  <c r="AI226" i="3" s="1"/>
  <c r="AG197" i="3"/>
  <c r="AI197" i="3" s="1"/>
  <c r="AG201" i="3"/>
  <c r="AG193" i="3"/>
  <c r="AI193" i="3" s="1"/>
  <c r="AG198" i="3"/>
  <c r="AI198" i="3" s="1"/>
  <c r="AG204" i="3"/>
  <c r="AI204" i="3" s="1"/>
  <c r="AG220" i="3"/>
  <c r="AI220" i="3" s="1"/>
  <c r="AM247" i="3" l="1"/>
  <c r="AL247" i="3"/>
  <c r="AK247" i="3"/>
  <c r="AN247" i="3" s="1"/>
  <c r="AL244" i="3"/>
  <c r="AM244" i="3"/>
  <c r="AK244" i="3"/>
  <c r="AN244" i="3" s="1"/>
  <c r="AK303" i="3"/>
  <c r="AN303" i="3" s="1"/>
  <c r="AM303" i="3"/>
  <c r="AL303" i="3"/>
  <c r="AK248" i="3"/>
  <c r="AN248" i="3" s="1"/>
  <c r="AM248" i="3"/>
  <c r="AL248" i="3"/>
  <c r="AK199" i="3"/>
  <c r="AN199" i="3" s="1"/>
  <c r="AM195" i="3"/>
  <c r="AL195" i="3"/>
  <c r="AO195" i="3"/>
  <c r="AL226" i="3"/>
  <c r="AM226" i="3"/>
  <c r="AO226" i="3"/>
  <c r="AM193" i="3"/>
  <c r="AL193" i="3"/>
  <c r="AO193" i="3"/>
  <c r="AM200" i="3"/>
  <c r="AL200" i="3"/>
  <c r="AO200" i="3"/>
  <c r="AM220" i="3"/>
  <c r="AL220" i="3"/>
  <c r="AO220" i="3"/>
  <c r="AL228" i="3"/>
  <c r="AM228" i="3"/>
  <c r="AO228" i="3"/>
  <c r="AM204" i="3"/>
  <c r="AL204" i="3"/>
  <c r="AO204" i="3"/>
  <c r="AK226" i="3"/>
  <c r="AN226" i="3" s="1"/>
  <c r="AK204" i="3"/>
  <c r="AN204" i="3" s="1"/>
  <c r="AM198" i="3"/>
  <c r="AL198" i="3"/>
  <c r="AK194" i="3"/>
  <c r="AN194" i="3" s="1"/>
  <c r="AK193" i="3"/>
  <c r="AN193" i="3" s="1"/>
  <c r="AL199" i="3"/>
  <c r="AM199" i="3"/>
  <c r="AK200" i="3"/>
  <c r="AN200" i="3" s="1"/>
  <c r="AL205" i="3"/>
  <c r="AM205" i="3"/>
  <c r="AL194" i="3"/>
  <c r="AM194" i="3"/>
  <c r="AO194" i="3"/>
  <c r="AK198" i="3"/>
  <c r="AN198" i="3" s="1"/>
  <c r="AL197" i="3"/>
  <c r="AM197" i="3"/>
  <c r="AO197" i="3"/>
  <c r="AK228" i="3"/>
  <c r="AN228" i="3" s="1"/>
  <c r="AK195" i="3"/>
  <c r="AN195" i="3" s="1"/>
  <c r="AK205" i="3"/>
  <c r="AN205" i="3" s="1"/>
  <c r="AK220" i="3"/>
  <c r="AN220" i="3" s="1"/>
  <c r="AK197" i="3"/>
  <c r="AN197" i="3" s="1"/>
  <c r="AO198" i="3"/>
  <c r="AH191" i="3"/>
  <c r="AF191" i="3"/>
  <c r="AJ191" i="3" s="1"/>
  <c r="AB191" i="3"/>
  <c r="W191" i="3"/>
  <c r="V191" i="3"/>
  <c r="X191" i="3" s="1"/>
  <c r="AG191" i="3" l="1"/>
  <c r="AI191" i="3" s="1"/>
  <c r="AO191" i="3" l="1"/>
  <c r="AK191" i="3"/>
  <c r="AN191" i="3" s="1"/>
  <c r="AM191" i="3"/>
  <c r="AL191" i="3"/>
  <c r="AH188" i="3"/>
  <c r="AH190" i="3" l="1"/>
  <c r="AF190" i="3"/>
  <c r="AB190" i="3"/>
  <c r="W190" i="3"/>
  <c r="V190" i="3"/>
  <c r="X190" i="3" s="1"/>
  <c r="AH189" i="3"/>
  <c r="AF189" i="3"/>
  <c r="AB189" i="3"/>
  <c r="AG189" i="3" s="1"/>
  <c r="W189" i="3"/>
  <c r="V189" i="3"/>
  <c r="X189" i="3" s="1"/>
  <c r="AF188" i="3"/>
  <c r="AB188" i="3"/>
  <c r="AG188" i="3" s="1"/>
  <c r="W188" i="3"/>
  <c r="V188" i="3"/>
  <c r="X188" i="3" s="1"/>
  <c r="AH187" i="3"/>
  <c r="AF187" i="3"/>
  <c r="AB187" i="3"/>
  <c r="W187" i="3"/>
  <c r="V187" i="3"/>
  <c r="X187" i="3" s="1"/>
  <c r="AH186" i="3"/>
  <c r="AF186" i="3"/>
  <c r="AJ186" i="3" s="1"/>
  <c r="AB186" i="3"/>
  <c r="W186" i="3"/>
  <c r="V186" i="3"/>
  <c r="X186" i="3" s="1"/>
  <c r="AH182" i="3"/>
  <c r="AF182" i="3"/>
  <c r="AB182" i="3"/>
  <c r="W182" i="3"/>
  <c r="V182" i="3"/>
  <c r="X182" i="3" s="1"/>
  <c r="AM182" i="3" l="1"/>
  <c r="AL182" i="3"/>
  <c r="AI189" i="3"/>
  <c r="AI188" i="3"/>
  <c r="AO188" i="3" s="1"/>
  <c r="AJ182" i="3"/>
  <c r="AJ187" i="3"/>
  <c r="AJ190" i="3"/>
  <c r="AJ189" i="3"/>
  <c r="AJ188" i="3"/>
  <c r="AG182" i="3"/>
  <c r="AI182" i="3" s="1"/>
  <c r="AG187" i="3"/>
  <c r="AI187" i="3" s="1"/>
  <c r="AG186" i="3"/>
  <c r="AI186" i="3" s="1"/>
  <c r="AG190" i="3"/>
  <c r="AI190" i="3" s="1"/>
  <c r="AK188" i="3" l="1"/>
  <c r="AN188" i="3" s="1"/>
  <c r="AK186" i="3"/>
  <c r="AN186" i="3" s="1"/>
  <c r="AM190" i="3"/>
  <c r="AL190" i="3"/>
  <c r="AO190" i="3"/>
  <c r="AM187" i="3"/>
  <c r="AL187" i="3"/>
  <c r="AO187" i="3"/>
  <c r="AK187" i="3"/>
  <c r="AN187" i="3" s="1"/>
  <c r="AL189" i="3"/>
  <c r="AM189" i="3"/>
  <c r="AK189" i="3"/>
  <c r="AN189" i="3" s="1"/>
  <c r="AO189" i="3"/>
  <c r="AK190" i="3"/>
  <c r="AN190" i="3" s="1"/>
  <c r="AL188" i="3"/>
  <c r="AM188" i="3"/>
  <c r="AK182" i="3"/>
  <c r="AN182" i="3" s="1"/>
  <c r="AO182" i="3"/>
  <c r="AL186" i="3"/>
  <c r="AM186" i="3"/>
  <c r="AO186" i="3"/>
  <c r="AH175" i="3"/>
  <c r="AH176" i="3"/>
  <c r="AH177" i="3"/>
  <c r="AH178" i="3"/>
  <c r="AH180" i="3"/>
  <c r="AH181" i="3"/>
  <c r="AH179" i="3"/>
  <c r="AH183" i="3"/>
  <c r="AH184" i="3"/>
  <c r="AH185" i="3"/>
  <c r="AF185" i="3"/>
  <c r="AB185" i="3"/>
  <c r="W185" i="3"/>
  <c r="V185" i="3"/>
  <c r="X185" i="3" s="1"/>
  <c r="AF184" i="3"/>
  <c r="AB184" i="3"/>
  <c r="W184" i="3"/>
  <c r="V184" i="3"/>
  <c r="X184" i="3" s="1"/>
  <c r="AF183" i="3"/>
  <c r="AB183" i="3"/>
  <c r="W183" i="3"/>
  <c r="V183" i="3"/>
  <c r="X183" i="3" s="1"/>
  <c r="AF179" i="3"/>
  <c r="AB179" i="3"/>
  <c r="W179" i="3"/>
  <c r="V179" i="3"/>
  <c r="X179" i="3" s="1"/>
  <c r="AF181" i="3"/>
  <c r="AB181" i="3"/>
  <c r="W181" i="3"/>
  <c r="V181" i="3"/>
  <c r="X181" i="3" s="1"/>
  <c r="AF180" i="3"/>
  <c r="AB180" i="3"/>
  <c r="W180" i="3"/>
  <c r="V180" i="3"/>
  <c r="X180" i="3" s="1"/>
  <c r="AF178" i="3"/>
  <c r="AB178" i="3"/>
  <c r="W178" i="3"/>
  <c r="V178" i="3"/>
  <c r="X178" i="3" s="1"/>
  <c r="AJ181" i="3" l="1"/>
  <c r="AJ183" i="3"/>
  <c r="AJ185" i="3"/>
  <c r="AJ178" i="3"/>
  <c r="AJ179" i="3"/>
  <c r="AJ184" i="3"/>
  <c r="AJ180" i="3"/>
  <c r="AG184" i="3"/>
  <c r="AG183" i="3"/>
  <c r="AI183" i="3" s="1"/>
  <c r="AM183" i="3" s="1"/>
  <c r="AG179" i="3"/>
  <c r="AI179" i="3" s="1"/>
  <c r="AM179" i="3" s="1"/>
  <c r="AG185" i="3"/>
  <c r="AI185" i="3" s="1"/>
  <c r="AG181" i="3"/>
  <c r="AI181" i="3" s="1"/>
  <c r="AM181" i="3" s="1"/>
  <c r="AG180" i="3"/>
  <c r="AI180" i="3" s="1"/>
  <c r="AO180" i="3" s="1"/>
  <c r="AG178" i="3"/>
  <c r="AI184" i="3" l="1"/>
  <c r="AM184" i="3" s="1"/>
  <c r="AI178" i="3"/>
  <c r="AM178" i="3" s="1"/>
  <c r="AL180" i="3"/>
  <c r="AM180" i="3"/>
  <c r="AL183" i="3"/>
  <c r="AL179" i="3"/>
  <c r="AL181" i="3"/>
  <c r="AL185" i="3"/>
  <c r="AM185" i="3"/>
  <c r="AO185" i="3"/>
  <c r="AK185" i="3"/>
  <c r="AN185" i="3" s="1"/>
  <c r="AK180" i="3"/>
  <c r="AN180" i="3" s="1"/>
  <c r="AO183" i="3"/>
  <c r="AO179" i="3"/>
  <c r="AK183" i="3"/>
  <c r="AN183" i="3" s="1"/>
  <c r="AK179" i="3"/>
  <c r="AN179" i="3" s="1"/>
  <c r="AO181" i="3"/>
  <c r="AK181" i="3"/>
  <c r="AN181" i="3" s="1"/>
  <c r="AF176" i="3"/>
  <c r="AB176" i="3"/>
  <c r="W176" i="3"/>
  <c r="V176" i="3"/>
  <c r="X176" i="3" s="1"/>
  <c r="AB177" i="3"/>
  <c r="AH173" i="3"/>
  <c r="AF173" i="3"/>
  <c r="AB173" i="3"/>
  <c r="W173" i="3"/>
  <c r="V173" i="3"/>
  <c r="X173" i="3" s="1"/>
  <c r="AK184" i="3" l="1"/>
  <c r="AN184" i="3" s="1"/>
  <c r="AO184" i="3"/>
  <c r="AL184" i="3"/>
  <c r="AK178" i="3"/>
  <c r="AN178" i="3" s="1"/>
  <c r="AL178" i="3"/>
  <c r="AO178" i="3"/>
  <c r="AJ173" i="3"/>
  <c r="AJ176" i="3"/>
  <c r="AG177" i="3"/>
  <c r="AI177" i="3" s="1"/>
  <c r="AG176" i="3"/>
  <c r="AI176" i="3" s="1"/>
  <c r="AM176" i="3" s="1"/>
  <c r="AG173" i="3"/>
  <c r="AI173" i="3" l="1"/>
  <c r="AL173" i="3" s="1"/>
  <c r="AO177" i="3"/>
  <c r="AM177" i="3"/>
  <c r="AL177" i="3"/>
  <c r="AL176" i="3"/>
  <c r="AO176" i="3"/>
  <c r="AK176" i="3"/>
  <c r="AN176" i="3" s="1"/>
  <c r="AK177" i="3"/>
  <c r="AH174" i="3"/>
  <c r="AF174" i="3"/>
  <c r="AG174" i="3"/>
  <c r="W174" i="3"/>
  <c r="V174" i="3"/>
  <c r="X174" i="3" s="1"/>
  <c r="AF175" i="3"/>
  <c r="AB175" i="3"/>
  <c r="W175" i="3"/>
  <c r="V175" i="3"/>
  <c r="X175" i="3" s="1"/>
  <c r="AH172" i="3"/>
  <c r="AF172" i="3"/>
  <c r="AB172" i="3"/>
  <c r="W172" i="3"/>
  <c r="V172" i="3"/>
  <c r="X172" i="3" s="1"/>
  <c r="AH171" i="3"/>
  <c r="AF171" i="3"/>
  <c r="AB171" i="3"/>
  <c r="AG171" i="3" s="1"/>
  <c r="W171" i="3"/>
  <c r="V171" i="3"/>
  <c r="X171" i="3" s="1"/>
  <c r="AH170" i="3"/>
  <c r="AF170" i="3"/>
  <c r="AB170" i="3"/>
  <c r="AG170" i="3" s="1"/>
  <c r="W170" i="3"/>
  <c r="V170" i="3"/>
  <c r="X170" i="3" s="1"/>
  <c r="AN177" i="3" l="1"/>
  <c r="AO173" i="3"/>
  <c r="AK173" i="3"/>
  <c r="AN173" i="3" s="1"/>
  <c r="AM173" i="3"/>
  <c r="AM172" i="3"/>
  <c r="AL172" i="3"/>
  <c r="AI174" i="3"/>
  <c r="AM174" i="3" s="1"/>
  <c r="AI171" i="3"/>
  <c r="AO171" i="3" s="1"/>
  <c r="AI170" i="3"/>
  <c r="AO170" i="3" s="1"/>
  <c r="AJ171" i="3"/>
  <c r="AJ175" i="3"/>
  <c r="AJ174" i="3"/>
  <c r="AJ170" i="3"/>
  <c r="AJ172" i="3"/>
  <c r="AG175" i="3"/>
  <c r="AI175" i="3" s="1"/>
  <c r="AM175" i="3" s="1"/>
  <c r="AG172" i="3"/>
  <c r="AI172" i="3" s="1"/>
  <c r="W169" i="3"/>
  <c r="V169" i="3"/>
  <c r="X169" i="3" s="1"/>
  <c r="AO174" i="3" l="1"/>
  <c r="AM170" i="3"/>
  <c r="AL170" i="3"/>
  <c r="AL174" i="3"/>
  <c r="AK171" i="3"/>
  <c r="AN171" i="3" s="1"/>
  <c r="AL175" i="3"/>
  <c r="AL171" i="3"/>
  <c r="AM171" i="3"/>
  <c r="AK174" i="3"/>
  <c r="AN174" i="3" s="1"/>
  <c r="AO175" i="3"/>
  <c r="AO172" i="3"/>
  <c r="AK175" i="3"/>
  <c r="AN175" i="3" s="1"/>
  <c r="AK170" i="3"/>
  <c r="AN170" i="3" s="1"/>
  <c r="AK172" i="3"/>
  <c r="AN172" i="3" s="1"/>
  <c r="AH169" i="3"/>
  <c r="AF169" i="3"/>
  <c r="AB169" i="3"/>
  <c r="AH168" i="3"/>
  <c r="AF168" i="3"/>
  <c r="AJ168" i="3" s="1"/>
  <c r="AB168" i="3"/>
  <c r="W168" i="3"/>
  <c r="V168" i="3"/>
  <c r="X168" i="3" s="1"/>
  <c r="AM166" i="3"/>
  <c r="AL166" i="3"/>
  <c r="AH166" i="3"/>
  <c r="AF166" i="3"/>
  <c r="AB166" i="3"/>
  <c r="AO166" i="3" s="1"/>
  <c r="W166" i="3"/>
  <c r="V166" i="3"/>
  <c r="X166" i="3" s="1"/>
  <c r="AM167" i="3"/>
  <c r="AL167" i="3"/>
  <c r="AH167" i="3"/>
  <c r="AF167" i="3"/>
  <c r="AB167" i="3"/>
  <c r="AO167" i="3" s="1"/>
  <c r="W167" i="3"/>
  <c r="V167" i="3"/>
  <c r="X167" i="3" s="1"/>
  <c r="AM165" i="3"/>
  <c r="AL165" i="3"/>
  <c r="AH165" i="3"/>
  <c r="AF165" i="3"/>
  <c r="AB165" i="3"/>
  <c r="AO165" i="3" s="1"/>
  <c r="W165" i="3"/>
  <c r="V165" i="3"/>
  <c r="X165" i="3" s="1"/>
  <c r="S10" i="1"/>
  <c r="S9" i="1"/>
  <c r="T9" i="1"/>
  <c r="U9" i="1"/>
  <c r="V9" i="1"/>
  <c r="W9" i="1"/>
  <c r="X9" i="1"/>
  <c r="Y9" i="1"/>
  <c r="Z9" i="1"/>
  <c r="AA9" i="1"/>
  <c r="T10" i="1"/>
  <c r="U10" i="1"/>
  <c r="V10" i="1"/>
  <c r="W10" i="1"/>
  <c r="X10" i="1"/>
  <c r="Y10" i="1"/>
  <c r="Z10" i="1"/>
  <c r="AA10" i="1"/>
  <c r="S11" i="1"/>
  <c r="T11" i="1"/>
  <c r="U11" i="1"/>
  <c r="V11" i="1"/>
  <c r="W11" i="1"/>
  <c r="X11" i="1"/>
  <c r="Y11" i="1"/>
  <c r="Z11" i="1"/>
  <c r="AA11" i="1"/>
  <c r="S12" i="1"/>
  <c r="T12" i="1"/>
  <c r="U12" i="1"/>
  <c r="V12" i="1"/>
  <c r="W12" i="1"/>
  <c r="X12" i="1"/>
  <c r="Y12" i="1"/>
  <c r="Z12" i="1"/>
  <c r="AA12" i="1"/>
  <c r="S13" i="1"/>
  <c r="T13" i="1"/>
  <c r="U13" i="1"/>
  <c r="V13" i="1"/>
  <c r="W13" i="1"/>
  <c r="X13" i="1"/>
  <c r="Y13" i="1"/>
  <c r="Z13" i="1"/>
  <c r="AA13" i="1"/>
  <c r="S14" i="1"/>
  <c r="T14" i="1"/>
  <c r="U14" i="1"/>
  <c r="V14" i="1"/>
  <c r="W14" i="1"/>
  <c r="X14" i="1"/>
  <c r="Y14" i="1"/>
  <c r="Z14" i="1"/>
  <c r="AA14" i="1"/>
  <c r="S15" i="1"/>
  <c r="T15" i="1"/>
  <c r="U15" i="1"/>
  <c r="V15" i="1"/>
  <c r="W15" i="1"/>
  <c r="X15" i="1"/>
  <c r="Y15" i="1"/>
  <c r="Z15" i="1"/>
  <c r="AA15" i="1"/>
  <c r="S16" i="1"/>
  <c r="T16" i="1"/>
  <c r="U16" i="1"/>
  <c r="V16" i="1"/>
  <c r="W16" i="1"/>
  <c r="X16" i="1"/>
  <c r="Y16" i="1"/>
  <c r="Z16" i="1"/>
  <c r="AA16" i="1"/>
  <c r="S17" i="1"/>
  <c r="T17" i="1"/>
  <c r="U17" i="1"/>
  <c r="V17" i="1"/>
  <c r="W17" i="1"/>
  <c r="X17" i="1"/>
  <c r="Y17" i="1"/>
  <c r="Z17" i="1"/>
  <c r="AA17" i="1"/>
  <c r="S18" i="1"/>
  <c r="T18" i="1"/>
  <c r="U18" i="1"/>
  <c r="V18" i="1"/>
  <c r="W18" i="1"/>
  <c r="X18" i="1"/>
  <c r="Y18" i="1"/>
  <c r="Z18" i="1"/>
  <c r="AA18" i="1"/>
  <c r="S19" i="1"/>
  <c r="T19" i="1"/>
  <c r="U19" i="1"/>
  <c r="V19" i="1"/>
  <c r="W19" i="1"/>
  <c r="X19" i="1"/>
  <c r="Y19" i="1"/>
  <c r="Z19" i="1"/>
  <c r="AA19" i="1"/>
  <c r="S20" i="1"/>
  <c r="T20" i="1"/>
  <c r="U20" i="1"/>
  <c r="V20" i="1"/>
  <c r="W20" i="1"/>
  <c r="X20" i="1"/>
  <c r="Y20" i="1"/>
  <c r="Z20" i="1"/>
  <c r="AA20" i="1"/>
  <c r="S21" i="1"/>
  <c r="T21" i="1"/>
  <c r="U21" i="1"/>
  <c r="V21" i="1"/>
  <c r="W21" i="1"/>
  <c r="X21" i="1"/>
  <c r="Y21" i="1"/>
  <c r="Z21" i="1"/>
  <c r="AA21" i="1"/>
  <c r="S22" i="1"/>
  <c r="T22" i="1"/>
  <c r="U22" i="1"/>
  <c r="V22" i="1"/>
  <c r="W22" i="1"/>
  <c r="X22" i="1"/>
  <c r="Y22" i="1"/>
  <c r="Z22" i="1"/>
  <c r="AA22" i="1"/>
  <c r="S23" i="1"/>
  <c r="T23" i="1"/>
  <c r="U23" i="1"/>
  <c r="V23" i="1"/>
  <c r="W23" i="1"/>
  <c r="X23" i="1"/>
  <c r="Y23" i="1"/>
  <c r="Z23" i="1"/>
  <c r="AA23" i="1"/>
  <c r="S24" i="1"/>
  <c r="T24" i="1"/>
  <c r="U24" i="1"/>
  <c r="V24" i="1"/>
  <c r="W24" i="1"/>
  <c r="X24" i="1"/>
  <c r="Y24" i="1"/>
  <c r="Z24" i="1"/>
  <c r="AA24" i="1"/>
  <c r="S25" i="1"/>
  <c r="T25" i="1"/>
  <c r="U25" i="1"/>
  <c r="V25" i="1"/>
  <c r="W25" i="1"/>
  <c r="X25" i="1"/>
  <c r="Y25" i="1"/>
  <c r="Z25" i="1"/>
  <c r="AA25" i="1"/>
  <c r="S26" i="1"/>
  <c r="T26" i="1"/>
  <c r="U26" i="1"/>
  <c r="V26" i="1"/>
  <c r="W26" i="1"/>
  <c r="X26" i="1"/>
  <c r="Y26" i="1"/>
  <c r="Z26" i="1"/>
  <c r="AA26" i="1"/>
  <c r="S27" i="1"/>
  <c r="T27" i="1"/>
  <c r="U27" i="1"/>
  <c r="V27" i="1"/>
  <c r="W27" i="1"/>
  <c r="X27" i="1"/>
  <c r="Y27" i="1"/>
  <c r="Z27" i="1"/>
  <c r="AA27" i="1"/>
  <c r="S28" i="1"/>
  <c r="T28" i="1"/>
  <c r="U28" i="1"/>
  <c r="V28" i="1"/>
  <c r="W28" i="1"/>
  <c r="X28" i="1"/>
  <c r="Y28" i="1"/>
  <c r="Z28" i="1"/>
  <c r="AA28" i="1"/>
  <c r="S29" i="1"/>
  <c r="T29" i="1"/>
  <c r="U29" i="1"/>
  <c r="V29" i="1"/>
  <c r="W29" i="1"/>
  <c r="X29" i="1"/>
  <c r="Y29" i="1"/>
  <c r="Z29" i="1"/>
  <c r="AA29" i="1"/>
  <c r="S30" i="1"/>
  <c r="T30" i="1"/>
  <c r="U30" i="1"/>
  <c r="V30" i="1"/>
  <c r="W30" i="1"/>
  <c r="X30" i="1"/>
  <c r="Y30" i="1"/>
  <c r="Z30" i="1"/>
  <c r="AA30" i="1"/>
  <c r="S31" i="1"/>
  <c r="T31" i="1"/>
  <c r="U31" i="1"/>
  <c r="V31" i="1"/>
  <c r="W31" i="1"/>
  <c r="X31" i="1"/>
  <c r="Y31" i="1"/>
  <c r="Z31" i="1"/>
  <c r="AA31" i="1"/>
  <c r="S32" i="1"/>
  <c r="T32" i="1"/>
  <c r="U32" i="1"/>
  <c r="V32" i="1"/>
  <c r="W32" i="1"/>
  <c r="X32" i="1"/>
  <c r="Y32" i="1"/>
  <c r="Z32" i="1"/>
  <c r="AA32" i="1"/>
  <c r="S33" i="1"/>
  <c r="T33" i="1"/>
  <c r="U33" i="1"/>
  <c r="V33" i="1"/>
  <c r="W33" i="1"/>
  <c r="X33" i="1"/>
  <c r="Y33" i="1"/>
  <c r="Z33" i="1"/>
  <c r="AA33" i="1"/>
  <c r="S34" i="1"/>
  <c r="T34" i="1"/>
  <c r="U34" i="1"/>
  <c r="V34" i="1"/>
  <c r="W34" i="1"/>
  <c r="X34" i="1"/>
  <c r="Y34" i="1"/>
  <c r="Z34" i="1"/>
  <c r="AA34" i="1"/>
  <c r="S35" i="1"/>
  <c r="T35" i="1"/>
  <c r="U35" i="1"/>
  <c r="V35" i="1"/>
  <c r="W35" i="1"/>
  <c r="X35" i="1"/>
  <c r="Y35" i="1"/>
  <c r="Z35" i="1"/>
  <c r="AA35" i="1"/>
  <c r="S36" i="1"/>
  <c r="T36" i="1"/>
  <c r="U36" i="1"/>
  <c r="V36" i="1"/>
  <c r="W36" i="1"/>
  <c r="X36" i="1"/>
  <c r="Y36" i="1"/>
  <c r="Z36" i="1"/>
  <c r="AA36" i="1"/>
  <c r="S37" i="1"/>
  <c r="T37" i="1"/>
  <c r="U37" i="1"/>
  <c r="V37" i="1"/>
  <c r="W37" i="1"/>
  <c r="X37" i="1"/>
  <c r="Y37" i="1"/>
  <c r="Z37" i="1"/>
  <c r="AA37" i="1"/>
  <c r="S38" i="1"/>
  <c r="T38" i="1"/>
  <c r="U38" i="1"/>
  <c r="V38" i="1"/>
  <c r="W38" i="1"/>
  <c r="X38" i="1"/>
  <c r="Y38" i="1"/>
  <c r="Z38" i="1"/>
  <c r="AA38" i="1"/>
  <c r="S39" i="1"/>
  <c r="T39" i="1"/>
  <c r="U39" i="1"/>
  <c r="V39" i="1"/>
  <c r="W39" i="1"/>
  <c r="X39" i="1"/>
  <c r="Y39" i="1"/>
  <c r="Z39" i="1"/>
  <c r="AA39" i="1"/>
  <c r="S40" i="1"/>
  <c r="T40" i="1"/>
  <c r="U40" i="1"/>
  <c r="V40" i="1"/>
  <c r="W40" i="1"/>
  <c r="X40" i="1"/>
  <c r="Y40" i="1"/>
  <c r="Z40" i="1"/>
  <c r="AA40" i="1"/>
  <c r="S41" i="1"/>
  <c r="T41" i="1"/>
  <c r="U41" i="1"/>
  <c r="V41" i="1"/>
  <c r="W41" i="1"/>
  <c r="X41" i="1"/>
  <c r="Y41" i="1"/>
  <c r="Z41" i="1"/>
  <c r="AA41" i="1"/>
  <c r="S42" i="1"/>
  <c r="T42" i="1"/>
  <c r="U42" i="1"/>
  <c r="V42" i="1"/>
  <c r="W42" i="1"/>
  <c r="X42" i="1"/>
  <c r="Y42" i="1"/>
  <c r="Z42" i="1"/>
  <c r="AA42" i="1"/>
  <c r="S43" i="1"/>
  <c r="T43" i="1"/>
  <c r="U43" i="1"/>
  <c r="V43" i="1"/>
  <c r="W43" i="1"/>
  <c r="X43" i="1"/>
  <c r="Y43" i="1"/>
  <c r="Z43" i="1"/>
  <c r="AA43" i="1"/>
  <c r="S44" i="1"/>
  <c r="T44" i="1"/>
  <c r="U44" i="1"/>
  <c r="V44" i="1"/>
  <c r="W44" i="1"/>
  <c r="X44" i="1"/>
  <c r="Y44" i="1"/>
  <c r="Z44" i="1"/>
  <c r="AA44" i="1"/>
  <c r="S45" i="1"/>
  <c r="T45" i="1"/>
  <c r="U45" i="1"/>
  <c r="V45" i="1"/>
  <c r="W45" i="1"/>
  <c r="X45" i="1"/>
  <c r="Y45" i="1"/>
  <c r="Z45" i="1"/>
  <c r="AA45" i="1"/>
  <c r="S46" i="1"/>
  <c r="T46" i="1"/>
  <c r="U46" i="1"/>
  <c r="V46" i="1"/>
  <c r="W46" i="1"/>
  <c r="X46" i="1"/>
  <c r="Y46" i="1"/>
  <c r="Z46" i="1"/>
  <c r="AA46" i="1"/>
  <c r="S47" i="1"/>
  <c r="T47" i="1"/>
  <c r="U47" i="1"/>
  <c r="V47" i="1"/>
  <c r="W47" i="1"/>
  <c r="X47" i="1"/>
  <c r="Y47" i="1"/>
  <c r="Z47" i="1"/>
  <c r="AA47" i="1"/>
  <c r="S48" i="1"/>
  <c r="T48" i="1"/>
  <c r="U48" i="1"/>
  <c r="V48" i="1"/>
  <c r="W48" i="1"/>
  <c r="X48" i="1"/>
  <c r="Y48" i="1"/>
  <c r="Z48" i="1"/>
  <c r="AA48" i="1"/>
  <c r="S49" i="1"/>
  <c r="T49" i="1"/>
  <c r="U49" i="1"/>
  <c r="V49" i="1"/>
  <c r="W49" i="1"/>
  <c r="X49" i="1"/>
  <c r="Y49" i="1"/>
  <c r="Z49" i="1"/>
  <c r="AA49" i="1"/>
  <c r="S50" i="1"/>
  <c r="T50" i="1"/>
  <c r="U50" i="1"/>
  <c r="V50" i="1"/>
  <c r="W50" i="1"/>
  <c r="X50" i="1"/>
  <c r="Y50" i="1"/>
  <c r="Z50" i="1"/>
  <c r="AA50" i="1"/>
  <c r="S51" i="1"/>
  <c r="T51" i="1"/>
  <c r="U51" i="1"/>
  <c r="V51" i="1"/>
  <c r="W51" i="1"/>
  <c r="X51" i="1"/>
  <c r="Y51" i="1"/>
  <c r="Z51" i="1"/>
  <c r="AA51" i="1"/>
  <c r="S52" i="1"/>
  <c r="T52" i="1"/>
  <c r="U52" i="1"/>
  <c r="V52" i="1"/>
  <c r="W52" i="1"/>
  <c r="X52" i="1"/>
  <c r="Y52" i="1"/>
  <c r="Z52" i="1"/>
  <c r="AA52" i="1"/>
  <c r="S53" i="1"/>
  <c r="T53" i="1"/>
  <c r="U53" i="1"/>
  <c r="V53" i="1"/>
  <c r="W53" i="1"/>
  <c r="X53" i="1"/>
  <c r="Y53" i="1"/>
  <c r="Z53" i="1"/>
  <c r="AA53" i="1"/>
  <c r="S54" i="1"/>
  <c r="T54" i="1"/>
  <c r="U54" i="1"/>
  <c r="V54" i="1"/>
  <c r="W54" i="1"/>
  <c r="X54" i="1"/>
  <c r="Y54" i="1"/>
  <c r="Z54" i="1"/>
  <c r="AA54" i="1"/>
  <c r="S55" i="1"/>
  <c r="T55" i="1"/>
  <c r="U55" i="1"/>
  <c r="V55" i="1"/>
  <c r="W55" i="1"/>
  <c r="X55" i="1"/>
  <c r="Y55" i="1"/>
  <c r="Z55" i="1"/>
  <c r="AA55" i="1"/>
  <c r="S56" i="1"/>
  <c r="T56" i="1"/>
  <c r="U56" i="1"/>
  <c r="V56" i="1"/>
  <c r="W56" i="1"/>
  <c r="X56" i="1"/>
  <c r="Y56" i="1"/>
  <c r="Z56" i="1"/>
  <c r="AA56" i="1"/>
  <c r="S57" i="1"/>
  <c r="T57" i="1"/>
  <c r="U57" i="1"/>
  <c r="V57" i="1"/>
  <c r="W57" i="1"/>
  <c r="X57" i="1"/>
  <c r="Y57" i="1"/>
  <c r="Z57" i="1"/>
  <c r="AA57" i="1"/>
  <c r="S58" i="1"/>
  <c r="T58" i="1"/>
  <c r="U58" i="1"/>
  <c r="V58" i="1"/>
  <c r="W58" i="1"/>
  <c r="X58" i="1"/>
  <c r="Y58" i="1"/>
  <c r="Z58" i="1"/>
  <c r="AA58" i="1"/>
  <c r="S59" i="1"/>
  <c r="T59" i="1"/>
  <c r="U59" i="1"/>
  <c r="V59" i="1"/>
  <c r="W59" i="1"/>
  <c r="X59" i="1"/>
  <c r="Y59" i="1"/>
  <c r="Z59" i="1"/>
  <c r="AA59" i="1"/>
  <c r="S60" i="1"/>
  <c r="T60" i="1"/>
  <c r="U60" i="1"/>
  <c r="V60" i="1"/>
  <c r="W60" i="1"/>
  <c r="X60" i="1"/>
  <c r="Y60" i="1"/>
  <c r="Z60" i="1"/>
  <c r="AA60" i="1"/>
  <c r="S61" i="1"/>
  <c r="T61" i="1"/>
  <c r="U61" i="1"/>
  <c r="V61" i="1"/>
  <c r="W61" i="1"/>
  <c r="X61" i="1"/>
  <c r="Y61" i="1"/>
  <c r="Z61" i="1"/>
  <c r="AA61" i="1"/>
  <c r="S62" i="1"/>
  <c r="T62" i="1"/>
  <c r="U62" i="1"/>
  <c r="V62" i="1"/>
  <c r="W62" i="1"/>
  <c r="X62" i="1"/>
  <c r="Y62" i="1"/>
  <c r="Z62" i="1"/>
  <c r="AA62" i="1"/>
  <c r="S63" i="1"/>
  <c r="T63" i="1"/>
  <c r="U63" i="1"/>
  <c r="V63" i="1"/>
  <c r="W63" i="1"/>
  <c r="X63" i="1"/>
  <c r="Y63" i="1"/>
  <c r="Z63" i="1"/>
  <c r="AA63" i="1"/>
  <c r="S64" i="1"/>
  <c r="T64" i="1"/>
  <c r="U64" i="1"/>
  <c r="V64" i="1"/>
  <c r="W64" i="1"/>
  <c r="X64" i="1"/>
  <c r="Y64" i="1"/>
  <c r="Z64" i="1"/>
  <c r="AA64" i="1"/>
  <c r="S65" i="1"/>
  <c r="T65" i="1"/>
  <c r="U65" i="1"/>
  <c r="V65" i="1"/>
  <c r="W65" i="1"/>
  <c r="X65" i="1"/>
  <c r="Y65" i="1"/>
  <c r="Z65" i="1"/>
  <c r="AA65" i="1"/>
  <c r="S66" i="1"/>
  <c r="T66" i="1"/>
  <c r="U66" i="1"/>
  <c r="V66" i="1"/>
  <c r="W66" i="1"/>
  <c r="X66" i="1"/>
  <c r="Y66" i="1"/>
  <c r="Z66" i="1"/>
  <c r="AA66" i="1"/>
  <c r="S67" i="1"/>
  <c r="T67" i="1"/>
  <c r="U67" i="1"/>
  <c r="V67" i="1"/>
  <c r="W67" i="1"/>
  <c r="X67" i="1"/>
  <c r="Y67" i="1"/>
  <c r="Z67" i="1"/>
  <c r="AA67" i="1"/>
  <c r="S68" i="1"/>
  <c r="T68" i="1"/>
  <c r="U68" i="1"/>
  <c r="V68" i="1"/>
  <c r="W68" i="1"/>
  <c r="X68" i="1"/>
  <c r="Y68" i="1"/>
  <c r="Z68" i="1"/>
  <c r="AA68" i="1"/>
  <c r="S69" i="1"/>
  <c r="T69" i="1"/>
  <c r="U69" i="1"/>
  <c r="V69" i="1"/>
  <c r="W69" i="1"/>
  <c r="X69" i="1"/>
  <c r="Y69" i="1"/>
  <c r="Z69" i="1"/>
  <c r="AA69" i="1"/>
  <c r="S70" i="1"/>
  <c r="T70" i="1"/>
  <c r="U70" i="1"/>
  <c r="V70" i="1"/>
  <c r="W70" i="1"/>
  <c r="X70" i="1"/>
  <c r="Y70" i="1"/>
  <c r="Z70" i="1"/>
  <c r="AA70" i="1"/>
  <c r="S71" i="1"/>
  <c r="T71" i="1"/>
  <c r="U71" i="1"/>
  <c r="V71" i="1"/>
  <c r="W71" i="1"/>
  <c r="X71" i="1"/>
  <c r="Y71" i="1"/>
  <c r="Z71" i="1"/>
  <c r="AA71" i="1"/>
  <c r="S72" i="1"/>
  <c r="T72" i="1"/>
  <c r="U72" i="1"/>
  <c r="V72" i="1"/>
  <c r="W72" i="1"/>
  <c r="X72" i="1"/>
  <c r="Y72" i="1"/>
  <c r="Z72" i="1"/>
  <c r="AA72" i="1"/>
  <c r="S73" i="1"/>
  <c r="T73" i="1"/>
  <c r="U73" i="1"/>
  <c r="V73" i="1"/>
  <c r="W73" i="1"/>
  <c r="X73" i="1"/>
  <c r="Y73" i="1"/>
  <c r="Z73" i="1"/>
  <c r="AA73" i="1"/>
  <c r="S74" i="1"/>
  <c r="T74" i="1"/>
  <c r="U74" i="1"/>
  <c r="V74" i="1"/>
  <c r="W74" i="1"/>
  <c r="X74" i="1"/>
  <c r="Y74" i="1"/>
  <c r="Z74" i="1"/>
  <c r="AA74" i="1"/>
  <c r="S75" i="1"/>
  <c r="T75" i="1"/>
  <c r="U75" i="1"/>
  <c r="V75" i="1"/>
  <c r="W75" i="1"/>
  <c r="X75" i="1"/>
  <c r="Y75" i="1"/>
  <c r="Z75" i="1"/>
  <c r="AA75" i="1"/>
  <c r="S76" i="1"/>
  <c r="T76" i="1"/>
  <c r="U76" i="1"/>
  <c r="V76" i="1"/>
  <c r="W76" i="1"/>
  <c r="X76" i="1"/>
  <c r="Y76" i="1"/>
  <c r="Z76" i="1"/>
  <c r="AA76" i="1"/>
  <c r="S77" i="1"/>
  <c r="T77" i="1"/>
  <c r="U77" i="1"/>
  <c r="V77" i="1"/>
  <c r="W77" i="1"/>
  <c r="X77" i="1"/>
  <c r="Y77" i="1"/>
  <c r="Z77" i="1"/>
  <c r="AA77" i="1"/>
  <c r="S78" i="1"/>
  <c r="T78" i="1"/>
  <c r="U78" i="1"/>
  <c r="V78" i="1"/>
  <c r="W78" i="1"/>
  <c r="X78" i="1"/>
  <c r="Y78" i="1"/>
  <c r="Z78" i="1"/>
  <c r="AA78" i="1"/>
  <c r="S79" i="1"/>
  <c r="T79" i="1"/>
  <c r="U79" i="1"/>
  <c r="V79" i="1"/>
  <c r="W79" i="1"/>
  <c r="X79" i="1"/>
  <c r="Y79" i="1"/>
  <c r="Z79" i="1"/>
  <c r="AA79" i="1"/>
  <c r="S80" i="1"/>
  <c r="T80" i="1"/>
  <c r="U80" i="1"/>
  <c r="V80" i="1"/>
  <c r="W80" i="1"/>
  <c r="X80" i="1"/>
  <c r="Y80" i="1"/>
  <c r="Z80" i="1"/>
  <c r="AA80" i="1"/>
  <c r="S81" i="1"/>
  <c r="T81" i="1"/>
  <c r="U81" i="1"/>
  <c r="V81" i="1"/>
  <c r="W81" i="1"/>
  <c r="X81" i="1"/>
  <c r="Y81" i="1"/>
  <c r="Z81" i="1"/>
  <c r="AA81" i="1"/>
  <c r="S82" i="1"/>
  <c r="T82" i="1"/>
  <c r="U82" i="1"/>
  <c r="V82" i="1"/>
  <c r="W82" i="1"/>
  <c r="X82" i="1"/>
  <c r="Y82" i="1"/>
  <c r="Z82" i="1"/>
  <c r="AA82" i="1"/>
  <c r="S83" i="1"/>
  <c r="T83" i="1"/>
  <c r="U83" i="1"/>
  <c r="V83" i="1"/>
  <c r="W83" i="1"/>
  <c r="X83" i="1"/>
  <c r="Y83" i="1"/>
  <c r="Z83" i="1"/>
  <c r="AA83" i="1"/>
  <c r="S84" i="1"/>
  <c r="T84" i="1"/>
  <c r="U84" i="1"/>
  <c r="V84" i="1"/>
  <c r="W84" i="1"/>
  <c r="X84" i="1"/>
  <c r="Y84" i="1"/>
  <c r="Z84" i="1"/>
  <c r="AA84" i="1"/>
  <c r="S85" i="1"/>
  <c r="T85" i="1"/>
  <c r="U85" i="1"/>
  <c r="V85" i="1"/>
  <c r="W85" i="1"/>
  <c r="X85" i="1"/>
  <c r="Y85" i="1"/>
  <c r="Z85" i="1"/>
  <c r="AA85" i="1"/>
  <c r="S86" i="1"/>
  <c r="T86" i="1"/>
  <c r="U86" i="1"/>
  <c r="V86" i="1"/>
  <c r="W86" i="1"/>
  <c r="X86" i="1"/>
  <c r="Y86" i="1"/>
  <c r="Z86" i="1"/>
  <c r="AA86" i="1"/>
  <c r="S87" i="1"/>
  <c r="T87" i="1"/>
  <c r="U87" i="1"/>
  <c r="V87" i="1"/>
  <c r="W87" i="1"/>
  <c r="X87" i="1"/>
  <c r="Y87" i="1"/>
  <c r="Z87" i="1"/>
  <c r="AA87" i="1"/>
  <c r="S88" i="1"/>
  <c r="T88" i="1"/>
  <c r="U88" i="1"/>
  <c r="V88" i="1"/>
  <c r="W88" i="1"/>
  <c r="X88" i="1"/>
  <c r="Y88" i="1"/>
  <c r="Z88" i="1"/>
  <c r="AA88" i="1"/>
  <c r="S89" i="1"/>
  <c r="T89" i="1"/>
  <c r="U89" i="1"/>
  <c r="V89" i="1"/>
  <c r="W89" i="1"/>
  <c r="X89" i="1"/>
  <c r="Y89" i="1"/>
  <c r="Z89" i="1"/>
  <c r="AA89" i="1"/>
  <c r="S90" i="1"/>
  <c r="T90" i="1"/>
  <c r="U90" i="1"/>
  <c r="V90" i="1"/>
  <c r="W90" i="1"/>
  <c r="X90" i="1"/>
  <c r="Y90" i="1"/>
  <c r="Z90" i="1"/>
  <c r="AA90" i="1"/>
  <c r="S91" i="1"/>
  <c r="T91" i="1"/>
  <c r="U91" i="1"/>
  <c r="V91" i="1"/>
  <c r="W91" i="1"/>
  <c r="X91" i="1"/>
  <c r="Y91" i="1"/>
  <c r="Z91" i="1"/>
  <c r="AA91" i="1"/>
  <c r="S92" i="1"/>
  <c r="T92" i="1"/>
  <c r="U92" i="1"/>
  <c r="V92" i="1"/>
  <c r="W92" i="1"/>
  <c r="X92" i="1"/>
  <c r="Y92" i="1"/>
  <c r="Z92" i="1"/>
  <c r="AA92" i="1"/>
  <c r="S93" i="1"/>
  <c r="T93" i="1"/>
  <c r="U93" i="1"/>
  <c r="V93" i="1"/>
  <c r="W93" i="1"/>
  <c r="X93" i="1"/>
  <c r="Y93" i="1"/>
  <c r="Z93" i="1"/>
  <c r="AA93" i="1"/>
  <c r="S94" i="1"/>
  <c r="T94" i="1"/>
  <c r="U94" i="1"/>
  <c r="V94" i="1"/>
  <c r="W94" i="1"/>
  <c r="X94" i="1"/>
  <c r="Y94" i="1"/>
  <c r="Z94" i="1"/>
  <c r="AA94" i="1"/>
  <c r="S95" i="1"/>
  <c r="T95" i="1"/>
  <c r="U95" i="1"/>
  <c r="V95" i="1"/>
  <c r="W95" i="1"/>
  <c r="X95" i="1"/>
  <c r="Y95" i="1"/>
  <c r="Z95" i="1"/>
  <c r="AA95" i="1"/>
  <c r="S96" i="1"/>
  <c r="T96" i="1"/>
  <c r="T304" i="1" s="1"/>
  <c r="U96" i="1"/>
  <c r="V96" i="1"/>
  <c r="W96" i="1"/>
  <c r="X96" i="1"/>
  <c r="Y96" i="1"/>
  <c r="Z96" i="1"/>
  <c r="AA96" i="1"/>
  <c r="S97" i="1"/>
  <c r="T97" i="1"/>
  <c r="U97" i="1"/>
  <c r="V97" i="1"/>
  <c r="W97" i="1"/>
  <c r="X97" i="1"/>
  <c r="Y97" i="1"/>
  <c r="Z97" i="1"/>
  <c r="AA97" i="1"/>
  <c r="S98" i="1"/>
  <c r="T98" i="1"/>
  <c r="U98" i="1"/>
  <c r="V98" i="1"/>
  <c r="W98" i="1"/>
  <c r="X98" i="1"/>
  <c r="Y98" i="1"/>
  <c r="Z98" i="1"/>
  <c r="AA98" i="1"/>
  <c r="S99" i="1"/>
  <c r="T99" i="1"/>
  <c r="U99" i="1"/>
  <c r="V99" i="1"/>
  <c r="W99" i="1"/>
  <c r="X99" i="1"/>
  <c r="Y99" i="1"/>
  <c r="Z99" i="1"/>
  <c r="AA99" i="1"/>
  <c r="S100" i="1"/>
  <c r="T100" i="1"/>
  <c r="U100" i="1"/>
  <c r="V100" i="1"/>
  <c r="W100" i="1"/>
  <c r="X100" i="1"/>
  <c r="Y100" i="1"/>
  <c r="Z100" i="1"/>
  <c r="AA100" i="1"/>
  <c r="S101" i="1"/>
  <c r="T101" i="1"/>
  <c r="U101" i="1"/>
  <c r="V101" i="1"/>
  <c r="W101" i="1"/>
  <c r="X101" i="1"/>
  <c r="Y101" i="1"/>
  <c r="Z101" i="1"/>
  <c r="AA101" i="1"/>
  <c r="S102" i="1"/>
  <c r="T102" i="1"/>
  <c r="U102" i="1"/>
  <c r="V102" i="1"/>
  <c r="W102" i="1"/>
  <c r="X102" i="1"/>
  <c r="Y102" i="1"/>
  <c r="Z102" i="1"/>
  <c r="AA102" i="1"/>
  <c r="S103" i="1"/>
  <c r="T103" i="1"/>
  <c r="U103" i="1"/>
  <c r="V103" i="1"/>
  <c r="W103" i="1"/>
  <c r="X103" i="1"/>
  <c r="Y103" i="1"/>
  <c r="Z103" i="1"/>
  <c r="AA103" i="1"/>
  <c r="S104" i="1"/>
  <c r="T104" i="1"/>
  <c r="U104" i="1"/>
  <c r="V104" i="1"/>
  <c r="W104" i="1"/>
  <c r="X104" i="1"/>
  <c r="Y104" i="1"/>
  <c r="Z104" i="1"/>
  <c r="AA104" i="1"/>
  <c r="S105" i="1"/>
  <c r="T105" i="1"/>
  <c r="U105" i="1"/>
  <c r="V105" i="1"/>
  <c r="W105" i="1"/>
  <c r="X105" i="1"/>
  <c r="Y105" i="1"/>
  <c r="Z105" i="1"/>
  <c r="AA105" i="1"/>
  <c r="S106" i="1"/>
  <c r="T106" i="1"/>
  <c r="U106" i="1"/>
  <c r="V106" i="1"/>
  <c r="W106" i="1"/>
  <c r="X106" i="1"/>
  <c r="Y106" i="1"/>
  <c r="Z106" i="1"/>
  <c r="AA106" i="1"/>
  <c r="S107" i="1"/>
  <c r="T107" i="1"/>
  <c r="U107" i="1"/>
  <c r="V107" i="1"/>
  <c r="W107" i="1"/>
  <c r="X107" i="1"/>
  <c r="Y107" i="1"/>
  <c r="Z107" i="1"/>
  <c r="AA107" i="1"/>
  <c r="S108" i="1"/>
  <c r="T108" i="1"/>
  <c r="U108" i="1"/>
  <c r="V108" i="1"/>
  <c r="W108" i="1"/>
  <c r="X108" i="1"/>
  <c r="Y108" i="1"/>
  <c r="Z108" i="1"/>
  <c r="AA108" i="1"/>
  <c r="S109" i="1"/>
  <c r="T109" i="1"/>
  <c r="U109" i="1"/>
  <c r="V109" i="1"/>
  <c r="W109" i="1"/>
  <c r="X109" i="1"/>
  <c r="Y109" i="1"/>
  <c r="Z109" i="1"/>
  <c r="AA109" i="1"/>
  <c r="S110" i="1"/>
  <c r="T110" i="1"/>
  <c r="U110" i="1"/>
  <c r="V110" i="1"/>
  <c r="W110" i="1"/>
  <c r="X110" i="1"/>
  <c r="Y110" i="1"/>
  <c r="Z110" i="1"/>
  <c r="AA110" i="1"/>
  <c r="S111" i="1"/>
  <c r="T111" i="1"/>
  <c r="U111" i="1"/>
  <c r="V111" i="1"/>
  <c r="W111" i="1"/>
  <c r="X111" i="1"/>
  <c r="Y111" i="1"/>
  <c r="Z111" i="1"/>
  <c r="AA111" i="1"/>
  <c r="S112" i="1"/>
  <c r="T112" i="1"/>
  <c r="U112" i="1"/>
  <c r="V112" i="1"/>
  <c r="W112" i="1"/>
  <c r="X112" i="1"/>
  <c r="Y112" i="1"/>
  <c r="Z112" i="1"/>
  <c r="AA112" i="1"/>
  <c r="S113" i="1"/>
  <c r="T113" i="1"/>
  <c r="U113" i="1"/>
  <c r="V113" i="1"/>
  <c r="W113" i="1"/>
  <c r="X113" i="1"/>
  <c r="Y113" i="1"/>
  <c r="Z113" i="1"/>
  <c r="AA113" i="1"/>
  <c r="S114" i="1"/>
  <c r="T114" i="1"/>
  <c r="U114" i="1"/>
  <c r="V114" i="1"/>
  <c r="W114" i="1"/>
  <c r="X114" i="1"/>
  <c r="Y114" i="1"/>
  <c r="Z114" i="1"/>
  <c r="AA114" i="1"/>
  <c r="S115" i="1"/>
  <c r="T115" i="1"/>
  <c r="U115" i="1"/>
  <c r="V115" i="1"/>
  <c r="W115" i="1"/>
  <c r="X115" i="1"/>
  <c r="Y115" i="1"/>
  <c r="Z115" i="1"/>
  <c r="AA115" i="1"/>
  <c r="S116" i="1"/>
  <c r="T116" i="1"/>
  <c r="U116" i="1"/>
  <c r="V116" i="1"/>
  <c r="W116" i="1"/>
  <c r="X116" i="1"/>
  <c r="Y116" i="1"/>
  <c r="Z116" i="1"/>
  <c r="AA116" i="1"/>
  <c r="S117" i="1"/>
  <c r="T117" i="1"/>
  <c r="U117" i="1"/>
  <c r="V117" i="1"/>
  <c r="W117" i="1"/>
  <c r="X117" i="1"/>
  <c r="Y117" i="1"/>
  <c r="Z117" i="1"/>
  <c r="AA117" i="1"/>
  <c r="S118" i="1"/>
  <c r="T118" i="1"/>
  <c r="U118" i="1"/>
  <c r="V118" i="1"/>
  <c r="W118" i="1"/>
  <c r="X118" i="1"/>
  <c r="Y118" i="1"/>
  <c r="Z118" i="1"/>
  <c r="AA118" i="1"/>
  <c r="S119" i="1"/>
  <c r="T119" i="1"/>
  <c r="U119" i="1"/>
  <c r="V119" i="1"/>
  <c r="W119" i="1"/>
  <c r="X119" i="1"/>
  <c r="Y119" i="1"/>
  <c r="Z119" i="1"/>
  <c r="AA119" i="1"/>
  <c r="S120" i="1"/>
  <c r="T120" i="1"/>
  <c r="U120" i="1"/>
  <c r="V120" i="1"/>
  <c r="W120" i="1"/>
  <c r="X120" i="1"/>
  <c r="Y120" i="1"/>
  <c r="Z120" i="1"/>
  <c r="AA120" i="1"/>
  <c r="S121" i="1"/>
  <c r="T121" i="1"/>
  <c r="U121" i="1"/>
  <c r="V121" i="1"/>
  <c r="W121" i="1"/>
  <c r="X121" i="1"/>
  <c r="Y121" i="1"/>
  <c r="Z121" i="1"/>
  <c r="AA121" i="1"/>
  <c r="S122" i="1"/>
  <c r="T122" i="1"/>
  <c r="U122" i="1"/>
  <c r="V122" i="1"/>
  <c r="W122" i="1"/>
  <c r="X122" i="1"/>
  <c r="Y122" i="1"/>
  <c r="Z122" i="1"/>
  <c r="AA122" i="1"/>
  <c r="S123" i="1"/>
  <c r="T123" i="1"/>
  <c r="U123" i="1"/>
  <c r="V123" i="1"/>
  <c r="W123" i="1"/>
  <c r="X123" i="1"/>
  <c r="Y123" i="1"/>
  <c r="Z123" i="1"/>
  <c r="AA123" i="1"/>
  <c r="S124" i="1"/>
  <c r="U124" i="1"/>
  <c r="V124" i="1"/>
  <c r="W124" i="1"/>
  <c r="X124" i="1"/>
  <c r="Y124" i="1"/>
  <c r="Z124" i="1"/>
  <c r="AA124" i="1"/>
  <c r="S125" i="1"/>
  <c r="T125" i="1"/>
  <c r="U125" i="1"/>
  <c r="V125" i="1"/>
  <c r="W125" i="1"/>
  <c r="X125" i="1"/>
  <c r="Y125" i="1"/>
  <c r="Z125" i="1"/>
  <c r="AA125" i="1"/>
  <c r="S126" i="1"/>
  <c r="T126" i="1"/>
  <c r="U126" i="1"/>
  <c r="V126" i="1"/>
  <c r="W126" i="1"/>
  <c r="X126" i="1"/>
  <c r="Y126" i="1"/>
  <c r="Z126" i="1"/>
  <c r="AA126" i="1"/>
  <c r="S127" i="1"/>
  <c r="T127" i="1"/>
  <c r="U127" i="1"/>
  <c r="V127" i="1"/>
  <c r="W127" i="1"/>
  <c r="X127" i="1"/>
  <c r="Y127" i="1"/>
  <c r="Z127" i="1"/>
  <c r="AA127" i="1"/>
  <c r="S128" i="1"/>
  <c r="T128" i="1"/>
  <c r="U128" i="1"/>
  <c r="V128" i="1"/>
  <c r="W128" i="1"/>
  <c r="X128" i="1"/>
  <c r="Y128" i="1"/>
  <c r="Z128" i="1"/>
  <c r="AA128" i="1"/>
  <c r="S129" i="1"/>
  <c r="T129" i="1"/>
  <c r="U129" i="1"/>
  <c r="V129" i="1"/>
  <c r="W129" i="1"/>
  <c r="X129" i="1"/>
  <c r="Y129" i="1"/>
  <c r="Z129" i="1"/>
  <c r="AA129" i="1"/>
  <c r="S130" i="1"/>
  <c r="T130" i="1"/>
  <c r="U130" i="1"/>
  <c r="V130" i="1"/>
  <c r="W130" i="1"/>
  <c r="X130" i="1"/>
  <c r="Y130" i="1"/>
  <c r="Z130" i="1"/>
  <c r="AA130" i="1"/>
  <c r="S131" i="1"/>
  <c r="T131" i="1"/>
  <c r="U131" i="1"/>
  <c r="V131" i="1"/>
  <c r="W131" i="1"/>
  <c r="X131" i="1"/>
  <c r="Y131" i="1"/>
  <c r="Z131" i="1"/>
  <c r="AA131" i="1"/>
  <c r="S132" i="1"/>
  <c r="T132" i="1"/>
  <c r="U132" i="1"/>
  <c r="V132" i="1"/>
  <c r="W132" i="1"/>
  <c r="X132" i="1"/>
  <c r="Y132" i="1"/>
  <c r="Z132" i="1"/>
  <c r="AA132" i="1"/>
  <c r="S133" i="1"/>
  <c r="T133" i="1"/>
  <c r="U133" i="1"/>
  <c r="V133" i="1"/>
  <c r="W133" i="1"/>
  <c r="X133" i="1"/>
  <c r="Y133" i="1"/>
  <c r="Z133" i="1"/>
  <c r="AA133" i="1"/>
  <c r="S134" i="1"/>
  <c r="T134" i="1"/>
  <c r="U134" i="1"/>
  <c r="V134" i="1"/>
  <c r="W134" i="1"/>
  <c r="X134" i="1"/>
  <c r="Y134" i="1"/>
  <c r="Z134" i="1"/>
  <c r="AA134" i="1"/>
  <c r="S135" i="1"/>
  <c r="T135" i="1"/>
  <c r="U135" i="1"/>
  <c r="V135" i="1"/>
  <c r="W135" i="1"/>
  <c r="X135" i="1"/>
  <c r="Y135" i="1"/>
  <c r="Z135" i="1"/>
  <c r="AA135" i="1"/>
  <c r="S136" i="1"/>
  <c r="T136" i="1"/>
  <c r="U136" i="1"/>
  <c r="V136" i="1"/>
  <c r="W136" i="1"/>
  <c r="X136" i="1"/>
  <c r="Y136" i="1"/>
  <c r="Z136" i="1"/>
  <c r="AA136" i="1"/>
  <c r="S137" i="1"/>
  <c r="T137" i="1"/>
  <c r="U137" i="1"/>
  <c r="V137" i="1"/>
  <c r="W137" i="1"/>
  <c r="X137" i="1"/>
  <c r="Y137" i="1"/>
  <c r="Z137" i="1"/>
  <c r="AA137" i="1"/>
  <c r="S138" i="1"/>
  <c r="T138" i="1"/>
  <c r="U138" i="1"/>
  <c r="V138" i="1"/>
  <c r="W138" i="1"/>
  <c r="X138" i="1"/>
  <c r="Y138" i="1"/>
  <c r="Z138" i="1"/>
  <c r="AA138" i="1"/>
  <c r="T139" i="1"/>
  <c r="U139" i="1"/>
  <c r="V139" i="1"/>
  <c r="W139" i="1"/>
  <c r="X139" i="1"/>
  <c r="Y139" i="1"/>
  <c r="Z139" i="1"/>
  <c r="AA139" i="1"/>
  <c r="S140" i="1"/>
  <c r="T140" i="1"/>
  <c r="U140" i="1"/>
  <c r="V140" i="1"/>
  <c r="W140" i="1"/>
  <c r="X140" i="1"/>
  <c r="Y140" i="1"/>
  <c r="Z140" i="1"/>
  <c r="AA140" i="1"/>
  <c r="S141" i="1"/>
  <c r="T141" i="1"/>
  <c r="U141" i="1"/>
  <c r="V141" i="1"/>
  <c r="W141" i="1"/>
  <c r="X141" i="1"/>
  <c r="Y141" i="1"/>
  <c r="Z141" i="1"/>
  <c r="AA141" i="1"/>
  <c r="S142" i="1"/>
  <c r="T142" i="1"/>
  <c r="U142" i="1"/>
  <c r="V142" i="1"/>
  <c r="W142" i="1"/>
  <c r="X142" i="1"/>
  <c r="Y142" i="1"/>
  <c r="Z142" i="1"/>
  <c r="AA142" i="1"/>
  <c r="S143" i="1"/>
  <c r="T143" i="1"/>
  <c r="U143" i="1"/>
  <c r="V143" i="1"/>
  <c r="W143" i="1"/>
  <c r="X143" i="1"/>
  <c r="Y143" i="1"/>
  <c r="Z143" i="1"/>
  <c r="AA143" i="1"/>
  <c r="S144" i="1"/>
  <c r="T144" i="1"/>
  <c r="U144" i="1"/>
  <c r="V144" i="1"/>
  <c r="W144" i="1"/>
  <c r="X144" i="1"/>
  <c r="Y144" i="1"/>
  <c r="Z144" i="1"/>
  <c r="AA144" i="1"/>
  <c r="S145" i="1"/>
  <c r="T145" i="1"/>
  <c r="U145" i="1"/>
  <c r="V145" i="1"/>
  <c r="W145" i="1"/>
  <c r="X145" i="1"/>
  <c r="Y145" i="1"/>
  <c r="Z145" i="1"/>
  <c r="AA145" i="1"/>
  <c r="S146" i="1"/>
  <c r="T146" i="1"/>
  <c r="U146" i="1"/>
  <c r="V146" i="1"/>
  <c r="W146" i="1"/>
  <c r="X146" i="1"/>
  <c r="Y146" i="1"/>
  <c r="Z146" i="1"/>
  <c r="AA146" i="1"/>
  <c r="S147" i="1"/>
  <c r="T147" i="1"/>
  <c r="U147" i="1"/>
  <c r="V147" i="1"/>
  <c r="W147" i="1"/>
  <c r="X147" i="1"/>
  <c r="Y147" i="1"/>
  <c r="Z147" i="1"/>
  <c r="AA147" i="1"/>
  <c r="S148" i="1"/>
  <c r="T148" i="1"/>
  <c r="U148" i="1"/>
  <c r="V148" i="1"/>
  <c r="W148" i="1"/>
  <c r="X148" i="1"/>
  <c r="Y148" i="1"/>
  <c r="Z148" i="1"/>
  <c r="AA148" i="1"/>
  <c r="S149" i="1"/>
  <c r="T149" i="1"/>
  <c r="U149" i="1"/>
  <c r="V149" i="1"/>
  <c r="W149" i="1"/>
  <c r="X149" i="1"/>
  <c r="Y149" i="1"/>
  <c r="Z149" i="1"/>
  <c r="AA149" i="1"/>
  <c r="S150" i="1"/>
  <c r="T150" i="1"/>
  <c r="U150" i="1"/>
  <c r="V150" i="1"/>
  <c r="W150" i="1"/>
  <c r="X150" i="1"/>
  <c r="Y150" i="1"/>
  <c r="Z150" i="1"/>
  <c r="AA150" i="1"/>
  <c r="S151" i="1"/>
  <c r="T151" i="1"/>
  <c r="U151" i="1"/>
  <c r="V151" i="1"/>
  <c r="W151" i="1"/>
  <c r="X151" i="1"/>
  <c r="Y151" i="1"/>
  <c r="Z151" i="1"/>
  <c r="AA151" i="1"/>
  <c r="S152" i="1"/>
  <c r="T152" i="1"/>
  <c r="U152" i="1"/>
  <c r="V152" i="1"/>
  <c r="W152" i="1"/>
  <c r="X152" i="1"/>
  <c r="Y152" i="1"/>
  <c r="Z152" i="1"/>
  <c r="AA152" i="1"/>
  <c r="S153" i="1"/>
  <c r="T153" i="1"/>
  <c r="U153" i="1"/>
  <c r="V153" i="1"/>
  <c r="W153" i="1"/>
  <c r="X153" i="1"/>
  <c r="Y153" i="1"/>
  <c r="Z153" i="1"/>
  <c r="AA153" i="1"/>
  <c r="S154" i="1"/>
  <c r="T154" i="1"/>
  <c r="U154" i="1"/>
  <c r="V154" i="1"/>
  <c r="W154" i="1"/>
  <c r="X154" i="1"/>
  <c r="Y154" i="1"/>
  <c r="Z154" i="1"/>
  <c r="AA154" i="1"/>
  <c r="S155" i="1"/>
  <c r="T155" i="1"/>
  <c r="U155" i="1"/>
  <c r="V155" i="1"/>
  <c r="W155" i="1"/>
  <c r="X155" i="1"/>
  <c r="Y155" i="1"/>
  <c r="Z155" i="1"/>
  <c r="AA155" i="1"/>
  <c r="S156" i="1"/>
  <c r="T156" i="1"/>
  <c r="U156" i="1"/>
  <c r="V156" i="1"/>
  <c r="W156" i="1"/>
  <c r="X156" i="1"/>
  <c r="Y156" i="1"/>
  <c r="Z156" i="1"/>
  <c r="AA156" i="1"/>
  <c r="S157" i="1"/>
  <c r="T157" i="1"/>
  <c r="U157" i="1"/>
  <c r="V157" i="1"/>
  <c r="W157" i="1"/>
  <c r="X157" i="1"/>
  <c r="Y157" i="1"/>
  <c r="Z157" i="1"/>
  <c r="AA157" i="1"/>
  <c r="S158" i="1"/>
  <c r="T158" i="1"/>
  <c r="U158" i="1"/>
  <c r="V158" i="1"/>
  <c r="W158" i="1"/>
  <c r="X158" i="1"/>
  <c r="Y158" i="1"/>
  <c r="Z158" i="1"/>
  <c r="AA158" i="1"/>
  <c r="S159" i="1"/>
  <c r="T159" i="1"/>
  <c r="U159" i="1"/>
  <c r="V159" i="1"/>
  <c r="W159" i="1"/>
  <c r="X159" i="1"/>
  <c r="Y159" i="1"/>
  <c r="Z159" i="1"/>
  <c r="AA159" i="1"/>
  <c r="S160" i="1"/>
  <c r="T160" i="1"/>
  <c r="U160" i="1"/>
  <c r="V160" i="1"/>
  <c r="W160" i="1"/>
  <c r="X160" i="1"/>
  <c r="Y160" i="1"/>
  <c r="Z160" i="1"/>
  <c r="AA160" i="1"/>
  <c r="S161" i="1"/>
  <c r="T161" i="1"/>
  <c r="U161" i="1"/>
  <c r="V161" i="1"/>
  <c r="W161" i="1"/>
  <c r="X161" i="1"/>
  <c r="Y161" i="1"/>
  <c r="Z161" i="1"/>
  <c r="AA161" i="1"/>
  <c r="S162" i="1"/>
  <c r="T162" i="1"/>
  <c r="U162" i="1"/>
  <c r="V162" i="1"/>
  <c r="W162" i="1"/>
  <c r="X162" i="1"/>
  <c r="Y162" i="1"/>
  <c r="Z162" i="1"/>
  <c r="AA162" i="1"/>
  <c r="S163" i="1"/>
  <c r="T163" i="1"/>
  <c r="U163" i="1"/>
  <c r="V163" i="1"/>
  <c r="W163" i="1"/>
  <c r="X163" i="1"/>
  <c r="Y163" i="1"/>
  <c r="Z163" i="1"/>
  <c r="AA163" i="1"/>
  <c r="S164" i="1"/>
  <c r="T164" i="1"/>
  <c r="U164" i="1"/>
  <c r="V164" i="1"/>
  <c r="W164" i="1"/>
  <c r="X164" i="1"/>
  <c r="Y164" i="1"/>
  <c r="Z164" i="1"/>
  <c r="AA164" i="1"/>
  <c r="S165" i="1"/>
  <c r="T165" i="1"/>
  <c r="U165" i="1"/>
  <c r="V165" i="1"/>
  <c r="W165" i="1"/>
  <c r="X165" i="1"/>
  <c r="Y165" i="1"/>
  <c r="Z165" i="1"/>
  <c r="AA165" i="1"/>
  <c r="S166" i="1"/>
  <c r="T166" i="1"/>
  <c r="U166" i="1"/>
  <c r="V166" i="1"/>
  <c r="W166" i="1"/>
  <c r="X166" i="1"/>
  <c r="Y166" i="1"/>
  <c r="Z166" i="1"/>
  <c r="AA166" i="1"/>
  <c r="S167" i="1"/>
  <c r="T167" i="1"/>
  <c r="U167" i="1"/>
  <c r="V167" i="1"/>
  <c r="W167" i="1"/>
  <c r="X167" i="1"/>
  <c r="Y167" i="1"/>
  <c r="Z167" i="1"/>
  <c r="AA167" i="1"/>
  <c r="S168" i="1"/>
  <c r="T168" i="1"/>
  <c r="U168" i="1"/>
  <c r="V168" i="1"/>
  <c r="W168" i="1"/>
  <c r="X168" i="1"/>
  <c r="Y168" i="1"/>
  <c r="Z168" i="1"/>
  <c r="AA168" i="1"/>
  <c r="S169" i="1"/>
  <c r="T169" i="1"/>
  <c r="U169" i="1"/>
  <c r="V169" i="1"/>
  <c r="W169" i="1"/>
  <c r="X169" i="1"/>
  <c r="Y169" i="1"/>
  <c r="Z169" i="1"/>
  <c r="AA169" i="1"/>
  <c r="S170" i="1"/>
  <c r="T170" i="1"/>
  <c r="U170" i="1"/>
  <c r="V170" i="1"/>
  <c r="W170" i="1"/>
  <c r="X170" i="1"/>
  <c r="Y170" i="1"/>
  <c r="Z170" i="1"/>
  <c r="AA170" i="1"/>
  <c r="S171" i="1"/>
  <c r="T171" i="1"/>
  <c r="U171" i="1"/>
  <c r="V171" i="1"/>
  <c r="W171" i="1"/>
  <c r="X171" i="1"/>
  <c r="Y171" i="1"/>
  <c r="Z171" i="1"/>
  <c r="AA171" i="1"/>
  <c r="S172" i="1"/>
  <c r="T172" i="1"/>
  <c r="U172" i="1"/>
  <c r="V172" i="1"/>
  <c r="W172" i="1"/>
  <c r="X172" i="1"/>
  <c r="Y172" i="1"/>
  <c r="Z172" i="1"/>
  <c r="AA172" i="1"/>
  <c r="S173" i="1"/>
  <c r="T173" i="1"/>
  <c r="U173" i="1"/>
  <c r="V173" i="1"/>
  <c r="W173" i="1"/>
  <c r="X173" i="1"/>
  <c r="Y173" i="1"/>
  <c r="Z173" i="1"/>
  <c r="AA173" i="1"/>
  <c r="S174" i="1"/>
  <c r="T174" i="1"/>
  <c r="U174" i="1"/>
  <c r="V174" i="1"/>
  <c r="W174" i="1"/>
  <c r="X174" i="1"/>
  <c r="Y174" i="1"/>
  <c r="Z174" i="1"/>
  <c r="AA174" i="1"/>
  <c r="S175" i="1"/>
  <c r="T175" i="1"/>
  <c r="U175" i="1"/>
  <c r="V175" i="1"/>
  <c r="W175" i="1"/>
  <c r="X175" i="1"/>
  <c r="Y175" i="1"/>
  <c r="Z175" i="1"/>
  <c r="AA175" i="1"/>
  <c r="S176" i="1"/>
  <c r="T176" i="1"/>
  <c r="U176" i="1"/>
  <c r="V176" i="1"/>
  <c r="W176" i="1"/>
  <c r="X176" i="1"/>
  <c r="Y176" i="1"/>
  <c r="Z176" i="1"/>
  <c r="AA176" i="1"/>
  <c r="S177" i="1"/>
  <c r="T177" i="1"/>
  <c r="U177" i="1"/>
  <c r="V177" i="1"/>
  <c r="W177" i="1"/>
  <c r="X177" i="1"/>
  <c r="Y177" i="1"/>
  <c r="Z177" i="1"/>
  <c r="AA177" i="1"/>
  <c r="S178" i="1"/>
  <c r="T178" i="1"/>
  <c r="U178" i="1"/>
  <c r="V178" i="1"/>
  <c r="W178" i="1"/>
  <c r="X178" i="1"/>
  <c r="Y178" i="1"/>
  <c r="Z178" i="1"/>
  <c r="AA178" i="1"/>
  <c r="S179" i="1"/>
  <c r="T179" i="1"/>
  <c r="U179" i="1"/>
  <c r="V179" i="1"/>
  <c r="W179" i="1"/>
  <c r="X179" i="1"/>
  <c r="Y179" i="1"/>
  <c r="Z179" i="1"/>
  <c r="AA179" i="1"/>
  <c r="S180" i="1"/>
  <c r="T180" i="1"/>
  <c r="U180" i="1"/>
  <c r="V180" i="1"/>
  <c r="W180" i="1"/>
  <c r="X180" i="1"/>
  <c r="Y180" i="1"/>
  <c r="Z180" i="1"/>
  <c r="AA180" i="1"/>
  <c r="S181" i="1"/>
  <c r="T181" i="1"/>
  <c r="U181" i="1"/>
  <c r="V181" i="1"/>
  <c r="W181" i="1"/>
  <c r="X181" i="1"/>
  <c r="Y181" i="1"/>
  <c r="Z181" i="1"/>
  <c r="AA181" i="1"/>
  <c r="S182" i="1"/>
  <c r="T182" i="1"/>
  <c r="U182" i="1"/>
  <c r="V182" i="1"/>
  <c r="W182" i="1"/>
  <c r="X182" i="1"/>
  <c r="Y182" i="1"/>
  <c r="Z182" i="1"/>
  <c r="AA182" i="1"/>
  <c r="S183" i="1"/>
  <c r="T183" i="1"/>
  <c r="U183" i="1"/>
  <c r="V183" i="1"/>
  <c r="W183" i="1"/>
  <c r="X183" i="1"/>
  <c r="Y183" i="1"/>
  <c r="Z183" i="1"/>
  <c r="AA183" i="1"/>
  <c r="S184" i="1"/>
  <c r="T184" i="1"/>
  <c r="U184" i="1"/>
  <c r="V184" i="1"/>
  <c r="W184" i="1"/>
  <c r="X184" i="1"/>
  <c r="Y184" i="1"/>
  <c r="Z184" i="1"/>
  <c r="AA184" i="1"/>
  <c r="S185" i="1"/>
  <c r="T185" i="1"/>
  <c r="U185" i="1"/>
  <c r="V185" i="1"/>
  <c r="W185" i="1"/>
  <c r="X185" i="1"/>
  <c r="Y185" i="1"/>
  <c r="Z185" i="1"/>
  <c r="AA185" i="1"/>
  <c r="S186" i="1"/>
  <c r="T186" i="1"/>
  <c r="U186" i="1"/>
  <c r="V186" i="1"/>
  <c r="W186" i="1"/>
  <c r="X186" i="1"/>
  <c r="Y186" i="1"/>
  <c r="Z186" i="1"/>
  <c r="AA186" i="1"/>
  <c r="S187" i="1"/>
  <c r="T187" i="1"/>
  <c r="U187" i="1"/>
  <c r="V187" i="1"/>
  <c r="W187" i="1"/>
  <c r="X187" i="1"/>
  <c r="Y187" i="1"/>
  <c r="Z187" i="1"/>
  <c r="AA187" i="1"/>
  <c r="S188" i="1"/>
  <c r="T188" i="1"/>
  <c r="U188" i="1"/>
  <c r="V188" i="1"/>
  <c r="W188" i="1"/>
  <c r="X188" i="1"/>
  <c r="Y188" i="1"/>
  <c r="Z188" i="1"/>
  <c r="AA188" i="1"/>
  <c r="S189" i="1"/>
  <c r="T189" i="1"/>
  <c r="U189" i="1"/>
  <c r="V189" i="1"/>
  <c r="W189" i="1"/>
  <c r="X189" i="1"/>
  <c r="Y189" i="1"/>
  <c r="Z189" i="1"/>
  <c r="AA189" i="1"/>
  <c r="S190" i="1"/>
  <c r="T190" i="1"/>
  <c r="U190" i="1"/>
  <c r="V190" i="1"/>
  <c r="W190" i="1"/>
  <c r="X190" i="1"/>
  <c r="Y190" i="1"/>
  <c r="Z190" i="1"/>
  <c r="AA190" i="1"/>
  <c r="S191" i="1"/>
  <c r="T191" i="1"/>
  <c r="U191" i="1"/>
  <c r="V191" i="1"/>
  <c r="W191" i="1"/>
  <c r="X191" i="1"/>
  <c r="Y191" i="1"/>
  <c r="Z191" i="1"/>
  <c r="AA191" i="1"/>
  <c r="S192" i="1"/>
  <c r="T192" i="1"/>
  <c r="U192" i="1"/>
  <c r="V192" i="1"/>
  <c r="W192" i="1"/>
  <c r="X192" i="1"/>
  <c r="Y192" i="1"/>
  <c r="Z192" i="1"/>
  <c r="AA192" i="1"/>
  <c r="S193" i="1"/>
  <c r="T193" i="1"/>
  <c r="U193" i="1"/>
  <c r="V193" i="1"/>
  <c r="W193" i="1"/>
  <c r="X193" i="1"/>
  <c r="Y193" i="1"/>
  <c r="Z193" i="1"/>
  <c r="AA193" i="1"/>
  <c r="S194" i="1"/>
  <c r="T194" i="1"/>
  <c r="U194" i="1"/>
  <c r="V194" i="1"/>
  <c r="W194" i="1"/>
  <c r="X194" i="1"/>
  <c r="Y194" i="1"/>
  <c r="Z194" i="1"/>
  <c r="AA194" i="1"/>
  <c r="S195" i="1"/>
  <c r="T195" i="1"/>
  <c r="U195" i="1"/>
  <c r="V195" i="1"/>
  <c r="W195" i="1"/>
  <c r="X195" i="1"/>
  <c r="Y195" i="1"/>
  <c r="Z195" i="1"/>
  <c r="AA195" i="1"/>
  <c r="S196" i="1"/>
  <c r="T196" i="1"/>
  <c r="U196" i="1"/>
  <c r="V196" i="1"/>
  <c r="W196" i="1"/>
  <c r="X196" i="1"/>
  <c r="Y196" i="1"/>
  <c r="Z196" i="1"/>
  <c r="AA196" i="1"/>
  <c r="S197" i="1"/>
  <c r="T197" i="1"/>
  <c r="U197" i="1"/>
  <c r="V197" i="1"/>
  <c r="W197" i="1"/>
  <c r="X197" i="1"/>
  <c r="Y197" i="1"/>
  <c r="Z197" i="1"/>
  <c r="AA197" i="1"/>
  <c r="S198" i="1"/>
  <c r="T198" i="1"/>
  <c r="U198" i="1"/>
  <c r="V198" i="1"/>
  <c r="W198" i="1"/>
  <c r="X198" i="1"/>
  <c r="Y198" i="1"/>
  <c r="Z198" i="1"/>
  <c r="AA198" i="1"/>
  <c r="S199" i="1"/>
  <c r="T199" i="1"/>
  <c r="U199" i="1"/>
  <c r="V199" i="1"/>
  <c r="W199" i="1"/>
  <c r="X199" i="1"/>
  <c r="Y199" i="1"/>
  <c r="Z199" i="1"/>
  <c r="AA199" i="1"/>
  <c r="S200" i="1"/>
  <c r="T200" i="1"/>
  <c r="U200" i="1"/>
  <c r="V200" i="1"/>
  <c r="W200" i="1"/>
  <c r="X200" i="1"/>
  <c r="Y200" i="1"/>
  <c r="Z200" i="1"/>
  <c r="AA200" i="1"/>
  <c r="S201" i="1"/>
  <c r="T201" i="1"/>
  <c r="U201" i="1"/>
  <c r="V201" i="1"/>
  <c r="W201" i="1"/>
  <c r="X201" i="1"/>
  <c r="Y201" i="1"/>
  <c r="Z201" i="1"/>
  <c r="AA201" i="1"/>
  <c r="S202" i="1"/>
  <c r="T202" i="1"/>
  <c r="U202" i="1"/>
  <c r="V202" i="1"/>
  <c r="W202" i="1"/>
  <c r="X202" i="1"/>
  <c r="Y202" i="1"/>
  <c r="Z202" i="1"/>
  <c r="AA202" i="1"/>
  <c r="S203" i="1"/>
  <c r="T203" i="1"/>
  <c r="U203" i="1"/>
  <c r="V203" i="1"/>
  <c r="W203" i="1"/>
  <c r="X203" i="1"/>
  <c r="Y203" i="1"/>
  <c r="Z203" i="1"/>
  <c r="AA203" i="1"/>
  <c r="S204" i="1"/>
  <c r="T204" i="1"/>
  <c r="U204" i="1"/>
  <c r="V204" i="1"/>
  <c r="W204" i="1"/>
  <c r="X204" i="1"/>
  <c r="Y204" i="1"/>
  <c r="Z204" i="1"/>
  <c r="AA204" i="1"/>
  <c r="S205" i="1"/>
  <c r="T205" i="1"/>
  <c r="U205" i="1"/>
  <c r="V205" i="1"/>
  <c r="W205" i="1"/>
  <c r="X205" i="1"/>
  <c r="Y205" i="1"/>
  <c r="Z205" i="1"/>
  <c r="AA205" i="1"/>
  <c r="S206" i="1"/>
  <c r="T206" i="1"/>
  <c r="U206" i="1"/>
  <c r="V206" i="1"/>
  <c r="W206" i="1"/>
  <c r="X206" i="1"/>
  <c r="Y206" i="1"/>
  <c r="Z206" i="1"/>
  <c r="AA206" i="1"/>
  <c r="S207" i="1"/>
  <c r="T207" i="1"/>
  <c r="U207" i="1"/>
  <c r="V207" i="1"/>
  <c r="W207" i="1"/>
  <c r="X207" i="1"/>
  <c r="Y207" i="1"/>
  <c r="Z207" i="1"/>
  <c r="AA207" i="1"/>
  <c r="S208" i="1"/>
  <c r="T208" i="1"/>
  <c r="U208" i="1"/>
  <c r="V208" i="1"/>
  <c r="W208" i="1"/>
  <c r="X208" i="1"/>
  <c r="Y208" i="1"/>
  <c r="Z208" i="1"/>
  <c r="AA208" i="1"/>
  <c r="S209" i="1"/>
  <c r="T209" i="1"/>
  <c r="U209" i="1"/>
  <c r="V209" i="1"/>
  <c r="W209" i="1"/>
  <c r="X209" i="1"/>
  <c r="Y209" i="1"/>
  <c r="Z209" i="1"/>
  <c r="AA209" i="1"/>
  <c r="S210" i="1"/>
  <c r="T210" i="1"/>
  <c r="U210" i="1"/>
  <c r="V210" i="1"/>
  <c r="W210" i="1"/>
  <c r="X210" i="1"/>
  <c r="Y210" i="1"/>
  <c r="Z210" i="1"/>
  <c r="AA210" i="1"/>
  <c r="S211" i="1"/>
  <c r="T211" i="1"/>
  <c r="U211" i="1"/>
  <c r="V211" i="1"/>
  <c r="W211" i="1"/>
  <c r="X211" i="1"/>
  <c r="Y211" i="1"/>
  <c r="Z211" i="1"/>
  <c r="AA211" i="1"/>
  <c r="S212" i="1"/>
  <c r="T212" i="1"/>
  <c r="U212" i="1"/>
  <c r="V212" i="1"/>
  <c r="W212" i="1"/>
  <c r="X212" i="1"/>
  <c r="Y212" i="1"/>
  <c r="Z212" i="1"/>
  <c r="AA212" i="1"/>
  <c r="S213" i="1"/>
  <c r="T213" i="1"/>
  <c r="U213" i="1"/>
  <c r="V213" i="1"/>
  <c r="W213" i="1"/>
  <c r="X213" i="1"/>
  <c r="Y213" i="1"/>
  <c r="Z213" i="1"/>
  <c r="AA213" i="1"/>
  <c r="S214" i="1"/>
  <c r="T214" i="1"/>
  <c r="U214" i="1"/>
  <c r="V214" i="1"/>
  <c r="W214" i="1"/>
  <c r="X214" i="1"/>
  <c r="Y214" i="1"/>
  <c r="Z214" i="1"/>
  <c r="AA214" i="1"/>
  <c r="S215" i="1"/>
  <c r="T215" i="1"/>
  <c r="U215" i="1"/>
  <c r="V215" i="1"/>
  <c r="W215" i="1"/>
  <c r="X215" i="1"/>
  <c r="Y215" i="1"/>
  <c r="Z215" i="1"/>
  <c r="AA215" i="1"/>
  <c r="S216" i="1"/>
  <c r="T216" i="1"/>
  <c r="U216" i="1"/>
  <c r="V216" i="1"/>
  <c r="W216" i="1"/>
  <c r="X216" i="1"/>
  <c r="Y216" i="1"/>
  <c r="Z216" i="1"/>
  <c r="AA216" i="1"/>
  <c r="S217" i="1"/>
  <c r="T217" i="1"/>
  <c r="U217" i="1"/>
  <c r="V217" i="1"/>
  <c r="W217" i="1"/>
  <c r="X217" i="1"/>
  <c r="Y217" i="1"/>
  <c r="Z217" i="1"/>
  <c r="AA217" i="1"/>
  <c r="S218" i="1"/>
  <c r="T218" i="1"/>
  <c r="U218" i="1"/>
  <c r="V218" i="1"/>
  <c r="W218" i="1"/>
  <c r="X218" i="1"/>
  <c r="Y218" i="1"/>
  <c r="Z218" i="1"/>
  <c r="AA218" i="1"/>
  <c r="S219" i="1"/>
  <c r="T219" i="1"/>
  <c r="U219" i="1"/>
  <c r="V219" i="1"/>
  <c r="W219" i="1"/>
  <c r="X219" i="1"/>
  <c r="Y219" i="1"/>
  <c r="Z219" i="1"/>
  <c r="AA219" i="1"/>
  <c r="S220" i="1"/>
  <c r="T220" i="1"/>
  <c r="U220" i="1"/>
  <c r="V220" i="1"/>
  <c r="W220" i="1"/>
  <c r="X220" i="1"/>
  <c r="Y220" i="1"/>
  <c r="Z220" i="1"/>
  <c r="AA220" i="1"/>
  <c r="S221" i="1"/>
  <c r="T221" i="1"/>
  <c r="U221" i="1"/>
  <c r="V221" i="1"/>
  <c r="W221" i="1"/>
  <c r="X221" i="1"/>
  <c r="Y221" i="1"/>
  <c r="Z221" i="1"/>
  <c r="AA221" i="1"/>
  <c r="S222" i="1"/>
  <c r="T222" i="1"/>
  <c r="U222" i="1"/>
  <c r="V222" i="1"/>
  <c r="W222" i="1"/>
  <c r="X222" i="1"/>
  <c r="Y222" i="1"/>
  <c r="Z222" i="1"/>
  <c r="AA222" i="1"/>
  <c r="S223" i="1"/>
  <c r="T223" i="1"/>
  <c r="U223" i="1"/>
  <c r="V223" i="1"/>
  <c r="W223" i="1"/>
  <c r="X223" i="1"/>
  <c r="Y223" i="1"/>
  <c r="Z223" i="1"/>
  <c r="AA223" i="1"/>
  <c r="S224" i="1"/>
  <c r="T224" i="1"/>
  <c r="U224" i="1"/>
  <c r="V224" i="1"/>
  <c r="W224" i="1"/>
  <c r="X224" i="1"/>
  <c r="Y224" i="1"/>
  <c r="Z224" i="1"/>
  <c r="AA224" i="1"/>
  <c r="S225" i="1"/>
  <c r="T225" i="1"/>
  <c r="U225" i="1"/>
  <c r="V225" i="1"/>
  <c r="W225" i="1"/>
  <c r="X225" i="1"/>
  <c r="Y225" i="1"/>
  <c r="Z225" i="1"/>
  <c r="AA225" i="1"/>
  <c r="S226" i="1"/>
  <c r="T226" i="1"/>
  <c r="U226" i="1"/>
  <c r="V226" i="1"/>
  <c r="W226" i="1"/>
  <c r="X226" i="1"/>
  <c r="Y226" i="1"/>
  <c r="Z226" i="1"/>
  <c r="AA226" i="1"/>
  <c r="S227" i="1"/>
  <c r="T227" i="1"/>
  <c r="U227" i="1"/>
  <c r="V227" i="1"/>
  <c r="W227" i="1"/>
  <c r="X227" i="1"/>
  <c r="Y227" i="1"/>
  <c r="Z227" i="1"/>
  <c r="AA227" i="1"/>
  <c r="S228" i="1"/>
  <c r="T228" i="1"/>
  <c r="U228" i="1"/>
  <c r="V228" i="1"/>
  <c r="W228" i="1"/>
  <c r="X228" i="1"/>
  <c r="Y228" i="1"/>
  <c r="Z228" i="1"/>
  <c r="AA228" i="1"/>
  <c r="S229" i="1"/>
  <c r="T229" i="1"/>
  <c r="U229" i="1"/>
  <c r="V229" i="1"/>
  <c r="W229" i="1"/>
  <c r="X229" i="1"/>
  <c r="Y229" i="1"/>
  <c r="Z229" i="1"/>
  <c r="AA229" i="1"/>
  <c r="S230" i="1"/>
  <c r="T230" i="1"/>
  <c r="U230" i="1"/>
  <c r="V230" i="1"/>
  <c r="W230" i="1"/>
  <c r="X230" i="1"/>
  <c r="Y230" i="1"/>
  <c r="Z230" i="1"/>
  <c r="AA230" i="1"/>
  <c r="S231" i="1"/>
  <c r="T231" i="1"/>
  <c r="U231" i="1"/>
  <c r="V231" i="1"/>
  <c r="W231" i="1"/>
  <c r="X231" i="1"/>
  <c r="Y231" i="1"/>
  <c r="Z231" i="1"/>
  <c r="AA231" i="1"/>
  <c r="S232" i="1"/>
  <c r="T232" i="1"/>
  <c r="U232" i="1"/>
  <c r="V232" i="1"/>
  <c r="W232" i="1"/>
  <c r="X232" i="1"/>
  <c r="Y232" i="1"/>
  <c r="Z232" i="1"/>
  <c r="AA232" i="1"/>
  <c r="S233" i="1"/>
  <c r="T233" i="1"/>
  <c r="U233" i="1"/>
  <c r="V233" i="1"/>
  <c r="W233" i="1"/>
  <c r="X233" i="1"/>
  <c r="Y233" i="1"/>
  <c r="Z233" i="1"/>
  <c r="AA233" i="1"/>
  <c r="S234" i="1"/>
  <c r="T234" i="1"/>
  <c r="U234" i="1"/>
  <c r="V234" i="1"/>
  <c r="W234" i="1"/>
  <c r="X234" i="1"/>
  <c r="Y234" i="1"/>
  <c r="Z234" i="1"/>
  <c r="AA234" i="1"/>
  <c r="S235" i="1"/>
  <c r="T235" i="1"/>
  <c r="U235" i="1"/>
  <c r="V235" i="1"/>
  <c r="W235" i="1"/>
  <c r="X235" i="1"/>
  <c r="Y235" i="1"/>
  <c r="Z235" i="1"/>
  <c r="AA235" i="1"/>
  <c r="S236" i="1"/>
  <c r="T236" i="1"/>
  <c r="U236" i="1"/>
  <c r="V236" i="1"/>
  <c r="W236" i="1"/>
  <c r="X236" i="1"/>
  <c r="Y236" i="1"/>
  <c r="Z236" i="1"/>
  <c r="AA236" i="1"/>
  <c r="S237" i="1"/>
  <c r="T237" i="1"/>
  <c r="U237" i="1"/>
  <c r="V237" i="1"/>
  <c r="W237" i="1"/>
  <c r="X237" i="1"/>
  <c r="Y237" i="1"/>
  <c r="Z237" i="1"/>
  <c r="AA237" i="1"/>
  <c r="S238" i="1"/>
  <c r="T238" i="1"/>
  <c r="U238" i="1"/>
  <c r="V238" i="1"/>
  <c r="W238" i="1"/>
  <c r="X238" i="1"/>
  <c r="Y238" i="1"/>
  <c r="Z238" i="1"/>
  <c r="AA238" i="1"/>
  <c r="S239" i="1"/>
  <c r="T239" i="1"/>
  <c r="U239" i="1"/>
  <c r="V239" i="1"/>
  <c r="W239" i="1"/>
  <c r="X239" i="1"/>
  <c r="Y239" i="1"/>
  <c r="Z239" i="1"/>
  <c r="AA239" i="1"/>
  <c r="S240" i="1"/>
  <c r="T240" i="1"/>
  <c r="U240" i="1"/>
  <c r="V240" i="1"/>
  <c r="W240" i="1"/>
  <c r="X240" i="1"/>
  <c r="Y240" i="1"/>
  <c r="Z240" i="1"/>
  <c r="AA240" i="1"/>
  <c r="S241" i="1"/>
  <c r="T241" i="1"/>
  <c r="U241" i="1"/>
  <c r="V241" i="1"/>
  <c r="W241" i="1"/>
  <c r="X241" i="1"/>
  <c r="Y241" i="1"/>
  <c r="Z241" i="1"/>
  <c r="AA241" i="1"/>
  <c r="S242" i="1"/>
  <c r="T242" i="1"/>
  <c r="U242" i="1"/>
  <c r="V242" i="1"/>
  <c r="W242" i="1"/>
  <c r="X242" i="1"/>
  <c r="Y242" i="1"/>
  <c r="Z242" i="1"/>
  <c r="AA242" i="1"/>
  <c r="S243" i="1"/>
  <c r="T243" i="1"/>
  <c r="U243" i="1"/>
  <c r="V243" i="1"/>
  <c r="W243" i="1"/>
  <c r="X243" i="1"/>
  <c r="Y243" i="1"/>
  <c r="Z243" i="1"/>
  <c r="AA243" i="1"/>
  <c r="S244" i="1"/>
  <c r="T244" i="1"/>
  <c r="U244" i="1"/>
  <c r="V244" i="1"/>
  <c r="W244" i="1"/>
  <c r="X244" i="1"/>
  <c r="Y244" i="1"/>
  <c r="Z244" i="1"/>
  <c r="AA244" i="1"/>
  <c r="S245" i="1"/>
  <c r="T245" i="1"/>
  <c r="U245" i="1"/>
  <c r="V245" i="1"/>
  <c r="W245" i="1"/>
  <c r="X245" i="1"/>
  <c r="Y245" i="1"/>
  <c r="Z245" i="1"/>
  <c r="AA245" i="1"/>
  <c r="S246" i="1"/>
  <c r="T246" i="1"/>
  <c r="U246" i="1"/>
  <c r="V246" i="1"/>
  <c r="W246" i="1"/>
  <c r="X246" i="1"/>
  <c r="Y246" i="1"/>
  <c r="Z246" i="1"/>
  <c r="AA246" i="1"/>
  <c r="S247" i="1"/>
  <c r="T247" i="1"/>
  <c r="U247" i="1"/>
  <c r="V247" i="1"/>
  <c r="W247" i="1"/>
  <c r="X247" i="1"/>
  <c r="Y247" i="1"/>
  <c r="Z247" i="1"/>
  <c r="AA247" i="1"/>
  <c r="S248" i="1"/>
  <c r="T248" i="1"/>
  <c r="U248" i="1"/>
  <c r="V248" i="1"/>
  <c r="W248" i="1"/>
  <c r="X248" i="1"/>
  <c r="Y248" i="1"/>
  <c r="Z248" i="1"/>
  <c r="AA248" i="1"/>
  <c r="S249" i="1"/>
  <c r="T249" i="1"/>
  <c r="U249" i="1"/>
  <c r="V249" i="1"/>
  <c r="W249" i="1"/>
  <c r="X249" i="1"/>
  <c r="Y249" i="1"/>
  <c r="Z249" i="1"/>
  <c r="AA249" i="1"/>
  <c r="S250" i="1"/>
  <c r="T250" i="1"/>
  <c r="U250" i="1"/>
  <c r="V250" i="1"/>
  <c r="W250" i="1"/>
  <c r="X250" i="1"/>
  <c r="Y250" i="1"/>
  <c r="Z250" i="1"/>
  <c r="AA250" i="1"/>
  <c r="S251" i="1"/>
  <c r="T251" i="1"/>
  <c r="U251" i="1"/>
  <c r="V251" i="1"/>
  <c r="W251" i="1"/>
  <c r="X251" i="1"/>
  <c r="Y251" i="1"/>
  <c r="Z251" i="1"/>
  <c r="AA251" i="1"/>
  <c r="S252" i="1"/>
  <c r="T252" i="1"/>
  <c r="U252" i="1"/>
  <c r="V252" i="1"/>
  <c r="W252" i="1"/>
  <c r="X252" i="1"/>
  <c r="Y252" i="1"/>
  <c r="Z252" i="1"/>
  <c r="AA252" i="1"/>
  <c r="S253" i="1"/>
  <c r="T253" i="1"/>
  <c r="U253" i="1"/>
  <c r="V253" i="1"/>
  <c r="W253" i="1"/>
  <c r="X253" i="1"/>
  <c r="Y253" i="1"/>
  <c r="Z253" i="1"/>
  <c r="AA253" i="1"/>
  <c r="S254" i="1"/>
  <c r="T254" i="1"/>
  <c r="U254" i="1"/>
  <c r="V254" i="1"/>
  <c r="W254" i="1"/>
  <c r="X254" i="1"/>
  <c r="Y254" i="1"/>
  <c r="Z254" i="1"/>
  <c r="AA254" i="1"/>
  <c r="S255" i="1"/>
  <c r="T255" i="1"/>
  <c r="U255" i="1"/>
  <c r="V255" i="1"/>
  <c r="W255" i="1"/>
  <c r="X255" i="1"/>
  <c r="Y255" i="1"/>
  <c r="Z255" i="1"/>
  <c r="AA255" i="1"/>
  <c r="S256" i="1"/>
  <c r="T256" i="1"/>
  <c r="U256" i="1"/>
  <c r="V256" i="1"/>
  <c r="W256" i="1"/>
  <c r="X256" i="1"/>
  <c r="Y256" i="1"/>
  <c r="Z256" i="1"/>
  <c r="AA256" i="1"/>
  <c r="S257" i="1"/>
  <c r="T257" i="1"/>
  <c r="U257" i="1"/>
  <c r="V257" i="1"/>
  <c r="W257" i="1"/>
  <c r="X257" i="1"/>
  <c r="Y257" i="1"/>
  <c r="Z257" i="1"/>
  <c r="AA257" i="1"/>
  <c r="S258" i="1"/>
  <c r="T258" i="1"/>
  <c r="U258" i="1"/>
  <c r="V258" i="1"/>
  <c r="W258" i="1"/>
  <c r="X258" i="1"/>
  <c r="Y258" i="1"/>
  <c r="Z258" i="1"/>
  <c r="AA258" i="1"/>
  <c r="S259" i="1"/>
  <c r="T259" i="1"/>
  <c r="U259" i="1"/>
  <c r="V259" i="1"/>
  <c r="W259" i="1"/>
  <c r="X259" i="1"/>
  <c r="Y259" i="1"/>
  <c r="Z259" i="1"/>
  <c r="AA259" i="1"/>
  <c r="S260" i="1"/>
  <c r="T260" i="1"/>
  <c r="U260" i="1"/>
  <c r="V260" i="1"/>
  <c r="W260" i="1"/>
  <c r="X260" i="1"/>
  <c r="Y260" i="1"/>
  <c r="Z260" i="1"/>
  <c r="AA260" i="1"/>
  <c r="S261" i="1"/>
  <c r="T261" i="1"/>
  <c r="U261" i="1"/>
  <c r="V261" i="1"/>
  <c r="W261" i="1"/>
  <c r="X261" i="1"/>
  <c r="Y261" i="1"/>
  <c r="Z261" i="1"/>
  <c r="AA261" i="1"/>
  <c r="S262" i="1"/>
  <c r="T262" i="1"/>
  <c r="U262" i="1"/>
  <c r="V262" i="1"/>
  <c r="W262" i="1"/>
  <c r="X262" i="1"/>
  <c r="Y262" i="1"/>
  <c r="Z262" i="1"/>
  <c r="AA262" i="1"/>
  <c r="S263" i="1"/>
  <c r="T263" i="1"/>
  <c r="U263" i="1"/>
  <c r="V263" i="1"/>
  <c r="W263" i="1"/>
  <c r="X263" i="1"/>
  <c r="Y263" i="1"/>
  <c r="Z263" i="1"/>
  <c r="AA263" i="1"/>
  <c r="S264" i="1"/>
  <c r="V264" i="1"/>
  <c r="W264" i="1"/>
  <c r="X264" i="1"/>
  <c r="Y264" i="1"/>
  <c r="Z264" i="1"/>
  <c r="AA264" i="1"/>
  <c r="S265" i="1"/>
  <c r="T265" i="1"/>
  <c r="U265" i="1"/>
  <c r="V265" i="1"/>
  <c r="W265" i="1"/>
  <c r="X265" i="1"/>
  <c r="Y265" i="1"/>
  <c r="Z265" i="1"/>
  <c r="AA265" i="1"/>
  <c r="S266" i="1"/>
  <c r="T266" i="1"/>
  <c r="U266" i="1"/>
  <c r="V266" i="1"/>
  <c r="W266" i="1"/>
  <c r="X266" i="1"/>
  <c r="Y266" i="1"/>
  <c r="Z266" i="1"/>
  <c r="AA266" i="1"/>
  <c r="S267" i="1"/>
  <c r="T267" i="1"/>
  <c r="U267" i="1"/>
  <c r="V267" i="1"/>
  <c r="W267" i="1"/>
  <c r="X267" i="1"/>
  <c r="Y267" i="1"/>
  <c r="Z267" i="1"/>
  <c r="AA267" i="1"/>
  <c r="S268" i="1"/>
  <c r="T268" i="1"/>
  <c r="U268" i="1"/>
  <c r="V268" i="1"/>
  <c r="W268" i="1"/>
  <c r="X268" i="1"/>
  <c r="Y268" i="1"/>
  <c r="Z268" i="1"/>
  <c r="AA268" i="1"/>
  <c r="S269" i="1"/>
  <c r="T269" i="1"/>
  <c r="U269" i="1"/>
  <c r="V269" i="1"/>
  <c r="W269" i="1"/>
  <c r="X269" i="1"/>
  <c r="Y269" i="1"/>
  <c r="Z269" i="1"/>
  <c r="AA269" i="1"/>
  <c r="S270" i="1"/>
  <c r="T270" i="1"/>
  <c r="U270" i="1"/>
  <c r="V270" i="1"/>
  <c r="W270" i="1"/>
  <c r="X270" i="1"/>
  <c r="Y270" i="1"/>
  <c r="Z270" i="1"/>
  <c r="AA270" i="1"/>
  <c r="S271" i="1"/>
  <c r="T271" i="1"/>
  <c r="U271" i="1"/>
  <c r="V271" i="1"/>
  <c r="W271" i="1"/>
  <c r="X271" i="1"/>
  <c r="Y271" i="1"/>
  <c r="Z271" i="1"/>
  <c r="AA271" i="1"/>
  <c r="S272" i="1"/>
  <c r="T272" i="1"/>
  <c r="U272" i="1"/>
  <c r="V272" i="1"/>
  <c r="W272" i="1"/>
  <c r="X272" i="1"/>
  <c r="Y272" i="1"/>
  <c r="Z272" i="1"/>
  <c r="AA272" i="1"/>
  <c r="S273" i="1"/>
  <c r="T273" i="1"/>
  <c r="U273" i="1"/>
  <c r="V273" i="1"/>
  <c r="W273" i="1"/>
  <c r="X273" i="1"/>
  <c r="Y273" i="1"/>
  <c r="Z273" i="1"/>
  <c r="AA273" i="1"/>
  <c r="S274" i="1"/>
  <c r="T274" i="1"/>
  <c r="U274" i="1"/>
  <c r="V274" i="1"/>
  <c r="W274" i="1"/>
  <c r="X274" i="1"/>
  <c r="Y274" i="1"/>
  <c r="Z274" i="1"/>
  <c r="AA274" i="1"/>
  <c r="S275" i="1"/>
  <c r="T275" i="1"/>
  <c r="U275" i="1"/>
  <c r="V275" i="1"/>
  <c r="W275" i="1"/>
  <c r="X275" i="1"/>
  <c r="Y275" i="1"/>
  <c r="Z275" i="1"/>
  <c r="AA275" i="1"/>
  <c r="S276" i="1"/>
  <c r="T276" i="1"/>
  <c r="U276" i="1"/>
  <c r="V276" i="1"/>
  <c r="W276" i="1"/>
  <c r="X276" i="1"/>
  <c r="Y276" i="1"/>
  <c r="Z276" i="1"/>
  <c r="AA276" i="1"/>
  <c r="S277" i="1"/>
  <c r="T277" i="1"/>
  <c r="U277" i="1"/>
  <c r="V277" i="1"/>
  <c r="W277" i="1"/>
  <c r="X277" i="1"/>
  <c r="Y277" i="1"/>
  <c r="Z277" i="1"/>
  <c r="AA277" i="1"/>
  <c r="S278" i="1"/>
  <c r="T278" i="1"/>
  <c r="U278" i="1"/>
  <c r="V278" i="1"/>
  <c r="W278" i="1"/>
  <c r="X278" i="1"/>
  <c r="Y278" i="1"/>
  <c r="Z278" i="1"/>
  <c r="AA278" i="1"/>
  <c r="S279" i="1"/>
  <c r="T279" i="1"/>
  <c r="U279" i="1"/>
  <c r="V279" i="1"/>
  <c r="W279" i="1"/>
  <c r="X279" i="1"/>
  <c r="Y279" i="1"/>
  <c r="Z279" i="1"/>
  <c r="AA279" i="1"/>
  <c r="S280" i="1"/>
  <c r="T280" i="1"/>
  <c r="U280" i="1"/>
  <c r="V280" i="1"/>
  <c r="W280" i="1"/>
  <c r="X280" i="1"/>
  <c r="Y280" i="1"/>
  <c r="Z280" i="1"/>
  <c r="AA280" i="1"/>
  <c r="S281" i="1"/>
  <c r="T281" i="1"/>
  <c r="U281" i="1"/>
  <c r="V281" i="1"/>
  <c r="W281" i="1"/>
  <c r="X281" i="1"/>
  <c r="Y281" i="1"/>
  <c r="Z281" i="1"/>
  <c r="AA281" i="1"/>
  <c r="S282" i="1"/>
  <c r="T282" i="1"/>
  <c r="U282" i="1"/>
  <c r="V282" i="1"/>
  <c r="W282" i="1"/>
  <c r="X282" i="1"/>
  <c r="Y282" i="1"/>
  <c r="Z282" i="1"/>
  <c r="AA282" i="1"/>
  <c r="S283" i="1"/>
  <c r="T283" i="1"/>
  <c r="U283" i="1"/>
  <c r="V283" i="1"/>
  <c r="W283" i="1"/>
  <c r="X283" i="1"/>
  <c r="Y283" i="1"/>
  <c r="Z283" i="1"/>
  <c r="AA283" i="1"/>
  <c r="S284" i="1"/>
  <c r="T284" i="1"/>
  <c r="U284" i="1"/>
  <c r="V284" i="1"/>
  <c r="W284" i="1"/>
  <c r="X284" i="1"/>
  <c r="Y284" i="1"/>
  <c r="Z284" i="1"/>
  <c r="AA284" i="1"/>
  <c r="S285" i="1"/>
  <c r="T285" i="1"/>
  <c r="U285" i="1"/>
  <c r="V285" i="1"/>
  <c r="W285" i="1"/>
  <c r="X285" i="1"/>
  <c r="Y285" i="1"/>
  <c r="Z285" i="1"/>
  <c r="AA285" i="1"/>
  <c r="S286" i="1"/>
  <c r="T286" i="1"/>
  <c r="U286" i="1"/>
  <c r="V286" i="1"/>
  <c r="W286" i="1"/>
  <c r="X286" i="1"/>
  <c r="Y286" i="1"/>
  <c r="Z286" i="1"/>
  <c r="AA286" i="1"/>
  <c r="S287" i="1"/>
  <c r="T287" i="1"/>
  <c r="U287" i="1"/>
  <c r="V287" i="1"/>
  <c r="W287" i="1"/>
  <c r="X287" i="1"/>
  <c r="Y287" i="1"/>
  <c r="Z287" i="1"/>
  <c r="AA287" i="1"/>
  <c r="S288" i="1"/>
  <c r="T288" i="1"/>
  <c r="U288" i="1"/>
  <c r="V288" i="1"/>
  <c r="W288" i="1"/>
  <c r="X288" i="1"/>
  <c r="Y288" i="1"/>
  <c r="Z288" i="1"/>
  <c r="AA288" i="1"/>
  <c r="S289" i="1"/>
  <c r="T289" i="1"/>
  <c r="U289" i="1"/>
  <c r="V289" i="1"/>
  <c r="W289" i="1"/>
  <c r="X289" i="1"/>
  <c r="Y289" i="1"/>
  <c r="Z289" i="1"/>
  <c r="AA289" i="1"/>
  <c r="S290" i="1"/>
  <c r="T290" i="1"/>
  <c r="U290" i="1"/>
  <c r="V290" i="1"/>
  <c r="W290" i="1"/>
  <c r="X290" i="1"/>
  <c r="Y290" i="1"/>
  <c r="Z290" i="1"/>
  <c r="AA290" i="1"/>
  <c r="S291" i="1"/>
  <c r="T291" i="1"/>
  <c r="U291" i="1"/>
  <c r="V291" i="1"/>
  <c r="W291" i="1"/>
  <c r="X291" i="1"/>
  <c r="Y291" i="1"/>
  <c r="Z291" i="1"/>
  <c r="AA291" i="1"/>
  <c r="S292" i="1"/>
  <c r="T292" i="1"/>
  <c r="U292" i="1"/>
  <c r="V292" i="1"/>
  <c r="W292" i="1"/>
  <c r="X292" i="1"/>
  <c r="Y292" i="1"/>
  <c r="Z292" i="1"/>
  <c r="AA292" i="1"/>
  <c r="S293" i="1"/>
  <c r="T293" i="1"/>
  <c r="U293" i="1"/>
  <c r="V293" i="1"/>
  <c r="W293" i="1"/>
  <c r="X293" i="1"/>
  <c r="Y293" i="1"/>
  <c r="Z293" i="1"/>
  <c r="AA293" i="1"/>
  <c r="S294" i="1"/>
  <c r="T294" i="1"/>
  <c r="U294" i="1"/>
  <c r="V294" i="1"/>
  <c r="W294" i="1"/>
  <c r="X294" i="1"/>
  <c r="Y294" i="1"/>
  <c r="Z294" i="1"/>
  <c r="AA294" i="1"/>
  <c r="S295" i="1"/>
  <c r="T295" i="1"/>
  <c r="U295" i="1"/>
  <c r="V295" i="1"/>
  <c r="W295" i="1"/>
  <c r="X295" i="1"/>
  <c r="Y295" i="1"/>
  <c r="Z295" i="1"/>
  <c r="AA295" i="1"/>
  <c r="S296" i="1"/>
  <c r="T296" i="1"/>
  <c r="U296" i="1"/>
  <c r="V296" i="1"/>
  <c r="W296" i="1"/>
  <c r="X296" i="1"/>
  <c r="Y296" i="1"/>
  <c r="Z296" i="1"/>
  <c r="AA296" i="1"/>
  <c r="S297" i="1"/>
  <c r="T297" i="1"/>
  <c r="U297" i="1"/>
  <c r="V297" i="1"/>
  <c r="W297" i="1"/>
  <c r="X297" i="1"/>
  <c r="Y297" i="1"/>
  <c r="Z297" i="1"/>
  <c r="AA297" i="1"/>
  <c r="S298" i="1"/>
  <c r="T298" i="1"/>
  <c r="U298" i="1"/>
  <c r="V298" i="1"/>
  <c r="W298" i="1"/>
  <c r="X298" i="1"/>
  <c r="Y298" i="1"/>
  <c r="Z298" i="1"/>
  <c r="AA298" i="1"/>
  <c r="S299" i="1"/>
  <c r="T299" i="1"/>
  <c r="U299" i="1"/>
  <c r="V299" i="1"/>
  <c r="W299" i="1"/>
  <c r="X299" i="1"/>
  <c r="Y299" i="1"/>
  <c r="Z299" i="1"/>
  <c r="AA299" i="1"/>
  <c r="S300" i="1"/>
  <c r="T300" i="1"/>
  <c r="U300" i="1"/>
  <c r="V300" i="1"/>
  <c r="W300" i="1"/>
  <c r="X300" i="1"/>
  <c r="Y300" i="1"/>
  <c r="Z300" i="1"/>
  <c r="AA300" i="1"/>
  <c r="S301" i="1"/>
  <c r="T301" i="1"/>
  <c r="U301" i="1"/>
  <c r="V301" i="1"/>
  <c r="W301" i="1"/>
  <c r="X301" i="1"/>
  <c r="Y301" i="1"/>
  <c r="Z301" i="1"/>
  <c r="AA301" i="1"/>
  <c r="S302" i="1"/>
  <c r="T302" i="1"/>
  <c r="U302" i="1"/>
  <c r="V302" i="1"/>
  <c r="W302" i="1"/>
  <c r="X302" i="1"/>
  <c r="Y302" i="1"/>
  <c r="Z302" i="1"/>
  <c r="AA302" i="1"/>
  <c r="AA8" i="1"/>
  <c r="Z8" i="1"/>
  <c r="Y8" i="1"/>
  <c r="X8" i="1"/>
  <c r="W8" i="1"/>
  <c r="V8" i="1"/>
  <c r="U8" i="1"/>
  <c r="T8" i="1"/>
  <c r="S8" i="1"/>
  <c r="R16" i="1"/>
  <c r="R12" i="1"/>
  <c r="R10" i="1"/>
  <c r="R9" i="1"/>
  <c r="R11" i="1"/>
  <c r="R13" i="1"/>
  <c r="R14" i="1"/>
  <c r="R15"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8" i="1"/>
  <c r="W164" i="3"/>
  <c r="V164" i="3"/>
  <c r="X164" i="3" s="1"/>
  <c r="AM164" i="3"/>
  <c r="AL164" i="3"/>
  <c r="AH164" i="3"/>
  <c r="AF164" i="3"/>
  <c r="AB164" i="3"/>
  <c r="AO164" i="3" s="1"/>
  <c r="AM163" i="3"/>
  <c r="AL163" i="3"/>
  <c r="AH163" i="3"/>
  <c r="AF163" i="3"/>
  <c r="AB163" i="3"/>
  <c r="W163" i="3"/>
  <c r="V163" i="3"/>
  <c r="X163" i="3" s="1"/>
  <c r="AM76" i="3"/>
  <c r="AL76" i="3"/>
  <c r="AM75" i="3"/>
  <c r="AL75" i="3"/>
  <c r="AM66" i="3"/>
  <c r="AL66" i="3"/>
  <c r="AM55" i="3"/>
  <c r="AL55" i="3"/>
  <c r="AM43" i="3"/>
  <c r="AL43" i="3"/>
  <c r="AM37" i="3"/>
  <c r="AL37" i="3"/>
  <c r="AM27" i="3"/>
  <c r="AL27" i="3"/>
  <c r="AM13" i="3"/>
  <c r="AL13" i="3"/>
  <c r="AM12" i="3"/>
  <c r="AL12" i="3"/>
  <c r="AM84" i="3"/>
  <c r="AL84" i="3"/>
  <c r="AH84" i="3"/>
  <c r="AM86" i="3"/>
  <c r="AL86" i="3"/>
  <c r="AH86" i="3"/>
  <c r="AM94" i="3"/>
  <c r="AL94" i="3"/>
  <c r="AH94" i="3"/>
  <c r="AM109" i="3"/>
  <c r="AL109" i="3"/>
  <c r="AH109" i="3"/>
  <c r="AM126" i="3"/>
  <c r="AL126" i="3"/>
  <c r="AH126" i="3"/>
  <c r="AM136" i="3"/>
  <c r="AL136" i="3"/>
  <c r="AH136" i="3"/>
  <c r="AM132" i="3"/>
  <c r="AL132" i="3"/>
  <c r="AH132" i="3"/>
  <c r="AH130" i="3"/>
  <c r="AH129" i="3"/>
  <c r="H137" i="3"/>
  <c r="H120" i="3"/>
  <c r="AH21" i="3"/>
  <c r="AJ169" i="3" l="1"/>
  <c r="AM169" i="3"/>
  <c r="AL169" i="3"/>
  <c r="AJ164" i="3"/>
  <c r="AK164" i="3" s="1"/>
  <c r="AN164" i="3" s="1"/>
  <c r="AJ165" i="3"/>
  <c r="AK165" i="3" s="1"/>
  <c r="AN165" i="3" s="1"/>
  <c r="AJ166" i="3"/>
  <c r="AK166" i="3" s="1"/>
  <c r="AN166" i="3" s="1"/>
  <c r="AJ163" i="3"/>
  <c r="AK163" i="3" s="1"/>
  <c r="AN163" i="3" s="1"/>
  <c r="AJ167" i="3"/>
  <c r="AK167" i="3" s="1"/>
  <c r="AN167" i="3" s="1"/>
  <c r="AO163" i="3"/>
  <c r="R303" i="1"/>
  <c r="AG168" i="3"/>
  <c r="AI168" i="3" s="1"/>
  <c r="AG169" i="3"/>
  <c r="AI169" i="3" s="1"/>
  <c r="AG166" i="3"/>
  <c r="AG167" i="3"/>
  <c r="AG165" i="3"/>
  <c r="AG164" i="3"/>
  <c r="AG163" i="3"/>
  <c r="AF162" i="3"/>
  <c r="AJ162" i="3" s="1"/>
  <c r="AF161" i="3"/>
  <c r="AJ161" i="3" s="1"/>
  <c r="AF160" i="3"/>
  <c r="AJ160" i="3" s="1"/>
  <c r="AF158" i="3"/>
  <c r="AJ158" i="3" s="1"/>
  <c r="AF157" i="3"/>
  <c r="AJ157" i="3" s="1"/>
  <c r="AF156" i="3"/>
  <c r="AJ156" i="3" s="1"/>
  <c r="AF155" i="3"/>
  <c r="AJ155" i="3" s="1"/>
  <c r="AF154" i="3"/>
  <c r="AJ154" i="3" s="1"/>
  <c r="AF153" i="3"/>
  <c r="AJ153" i="3" s="1"/>
  <c r="AF152" i="3"/>
  <c r="AJ152" i="3" s="1"/>
  <c r="AF151" i="3"/>
  <c r="AJ151" i="3" s="1"/>
  <c r="AF150" i="3"/>
  <c r="AJ150" i="3" s="1"/>
  <c r="AF149" i="3"/>
  <c r="AJ149" i="3" s="1"/>
  <c r="AF147" i="3"/>
  <c r="AJ147" i="3" s="1"/>
  <c r="AF145" i="3"/>
  <c r="AJ145" i="3" s="1"/>
  <c r="AF144" i="3"/>
  <c r="AJ144" i="3" s="1"/>
  <c r="AF143" i="3"/>
  <c r="AJ143" i="3" s="1"/>
  <c r="AF142" i="3"/>
  <c r="AJ142" i="3" s="1"/>
  <c r="AF141" i="3"/>
  <c r="AJ141" i="3" s="1"/>
  <c r="AF140" i="3"/>
  <c r="AJ140" i="3" s="1"/>
  <c r="AF137" i="3"/>
  <c r="AF136" i="3"/>
  <c r="AF134" i="3"/>
  <c r="AF133" i="3"/>
  <c r="AF132" i="3"/>
  <c r="AF131" i="3"/>
  <c r="AF130" i="3"/>
  <c r="AF129" i="3"/>
  <c r="AF128" i="3"/>
  <c r="AF127" i="3"/>
  <c r="AF126" i="3"/>
  <c r="AF125" i="3"/>
  <c r="AF124" i="3"/>
  <c r="AF123" i="3"/>
  <c r="AF122" i="3"/>
  <c r="AF121" i="3"/>
  <c r="AF120" i="3"/>
  <c r="AF119" i="3"/>
  <c r="AF118" i="3"/>
  <c r="AF117" i="3"/>
  <c r="AF115" i="3"/>
  <c r="AF112" i="3"/>
  <c r="AF111" i="3"/>
  <c r="AF109" i="3"/>
  <c r="AF107" i="3"/>
  <c r="AF106" i="3"/>
  <c r="AF105" i="3"/>
  <c r="AF103" i="3"/>
  <c r="AF102" i="3"/>
  <c r="AF101" i="3"/>
  <c r="AF100" i="3"/>
  <c r="AF93" i="3"/>
  <c r="AF92" i="3"/>
  <c r="AF90" i="3"/>
  <c r="AF89" i="3"/>
  <c r="AF88" i="3"/>
  <c r="AF87" i="3"/>
  <c r="AF85" i="3"/>
  <c r="AF84" i="3"/>
  <c r="AF83" i="3"/>
  <c r="AF81" i="3"/>
  <c r="AF79" i="3"/>
  <c r="AF75" i="3"/>
  <c r="AJ75" i="3" s="1"/>
  <c r="AK75" i="3" s="1"/>
  <c r="AN75" i="3" s="1"/>
  <c r="AF69" i="3"/>
  <c r="AF65" i="3"/>
  <c r="AF49" i="3"/>
  <c r="AF48" i="3"/>
  <c r="AF47" i="3"/>
  <c r="AF46" i="3"/>
  <c r="AF41" i="3"/>
  <c r="AF40" i="3"/>
  <c r="AF36" i="3"/>
  <c r="AF35" i="3"/>
  <c r="AF31" i="3"/>
  <c r="AF30" i="3"/>
  <c r="AF29" i="3"/>
  <c r="AF28" i="3"/>
  <c r="AF26" i="3"/>
  <c r="AF25" i="3"/>
  <c r="AF24" i="3"/>
  <c r="AF23" i="3"/>
  <c r="AF22" i="3"/>
  <c r="AF21" i="3"/>
  <c r="AF20" i="3"/>
  <c r="AF19" i="3"/>
  <c r="AF18" i="3"/>
  <c r="AF17" i="3"/>
  <c r="AF16" i="3"/>
  <c r="AF15" i="3"/>
  <c r="AF14" i="3"/>
  <c r="AF11" i="3"/>
  <c r="AF10" i="3"/>
  <c r="AF9" i="3"/>
  <c r="AF8" i="3"/>
  <c r="AK169" i="3" l="1"/>
  <c r="AN169" i="3" s="1"/>
  <c r="AK168" i="3"/>
  <c r="AN168" i="3" s="1"/>
  <c r="AL168" i="3"/>
  <c r="AO168" i="3"/>
  <c r="AO169" i="3"/>
  <c r="AJ126" i="3"/>
  <c r="AK126" i="3" s="1"/>
  <c r="AN126" i="3" s="1"/>
  <c r="AJ136" i="3"/>
  <c r="AK136" i="3" s="1"/>
  <c r="AN136" i="3" s="1"/>
  <c r="AJ84" i="3"/>
  <c r="AK84" i="3" s="1"/>
  <c r="AN84" i="3" s="1"/>
  <c r="AJ132" i="3"/>
  <c r="AK132" i="3" s="1"/>
  <c r="AN132" i="3" s="1"/>
  <c r="AJ109" i="3"/>
  <c r="AK109" i="3" s="1"/>
  <c r="AN109" i="3" s="1"/>
  <c r="AM168" i="3"/>
  <c r="AJ11" i="3"/>
  <c r="AJ137" i="3"/>
  <c r="AJ112" i="3"/>
  <c r="AJ123" i="3"/>
  <c r="AJ131" i="3"/>
  <c r="AJ129" i="3"/>
  <c r="AJ111" i="3"/>
  <c r="AJ130" i="3"/>
  <c r="AJ115" i="3"/>
  <c r="AJ120" i="3"/>
  <c r="AJ121" i="3"/>
  <c r="AJ117" i="3"/>
  <c r="AJ125" i="3"/>
  <c r="AJ133" i="3"/>
  <c r="AJ107" i="3"/>
  <c r="AJ128" i="3"/>
  <c r="AJ122" i="3"/>
  <c r="AJ105" i="3"/>
  <c r="AJ118" i="3"/>
  <c r="AJ134" i="3"/>
  <c r="AJ106" i="3"/>
  <c r="AJ127" i="3"/>
  <c r="AJ119" i="3"/>
  <c r="AJ124" i="3"/>
  <c r="AJ85" i="3"/>
  <c r="AJ21" i="3"/>
  <c r="AJ28" i="3"/>
  <c r="AJ17" i="3"/>
  <c r="AJ18" i="3"/>
  <c r="AJ20" i="3"/>
  <c r="AJ16" i="3"/>
  <c r="AJ24" i="3"/>
  <c r="AJ19" i="3"/>
  <c r="AJ25" i="3"/>
  <c r="AJ26" i="3"/>
  <c r="AJ30" i="3"/>
  <c r="AJ29" i="3"/>
  <c r="AJ22" i="3"/>
  <c r="AJ31" i="3"/>
  <c r="AJ15" i="3"/>
  <c r="AJ23" i="3"/>
  <c r="AB162" i="3"/>
  <c r="V162" i="3"/>
  <c r="X162" i="3" s="1"/>
  <c r="W162" i="3"/>
  <c r="AH162" i="3"/>
  <c r="W101" i="3"/>
  <c r="AH160" i="3"/>
  <c r="AB160" i="3"/>
  <c r="W160" i="3"/>
  <c r="V160" i="3"/>
  <c r="X160" i="3" s="1"/>
  <c r="AH152" i="3"/>
  <c r="AB152" i="3"/>
  <c r="W152" i="3"/>
  <c r="V152" i="3"/>
  <c r="X152" i="3" s="1"/>
  <c r="AH157" i="3"/>
  <c r="AB157" i="3"/>
  <c r="AI157" i="3" s="1"/>
  <c r="W157" i="3"/>
  <c r="V157" i="3"/>
  <c r="X157" i="3" s="1"/>
  <c r="AH154" i="3"/>
  <c r="AB154" i="3"/>
  <c r="AI154" i="3" s="1"/>
  <c r="W154" i="3"/>
  <c r="V154" i="3"/>
  <c r="X154" i="3" s="1"/>
  <c r="AL154" i="3" l="1"/>
  <c r="AM154" i="3"/>
  <c r="AM157" i="3"/>
  <c r="AL157" i="3"/>
  <c r="AK157" i="3"/>
  <c r="AN157" i="3" s="1"/>
  <c r="AG162" i="3"/>
  <c r="AI162" i="3"/>
  <c r="AO162" i="3" s="1"/>
  <c r="AK154" i="3"/>
  <c r="AN154" i="3" s="1"/>
  <c r="AI152" i="3"/>
  <c r="AK152" i="3" s="1"/>
  <c r="AN152" i="3" s="1"/>
  <c r="AG152" i="3"/>
  <c r="AO154" i="3"/>
  <c r="AG154" i="3"/>
  <c r="AO157" i="3"/>
  <c r="AG157" i="3"/>
  <c r="AI160" i="3"/>
  <c r="AK160" i="3" s="1"/>
  <c r="AN160" i="3" s="1"/>
  <c r="AG160" i="3"/>
  <c r="AH153" i="3"/>
  <c r="AB153" i="3"/>
  <c r="W153" i="3"/>
  <c r="V153" i="3"/>
  <c r="X153" i="3" s="1"/>
  <c r="AB145" i="3"/>
  <c r="AI145" i="3" s="1"/>
  <c r="AB141" i="3"/>
  <c r="AB140" i="3"/>
  <c r="AB106" i="3"/>
  <c r="W151" i="3"/>
  <c r="V151" i="3"/>
  <c r="X151" i="3" s="1"/>
  <c r="AH151" i="3"/>
  <c r="AB151" i="3"/>
  <c r="AI151" i="3" s="1"/>
  <c r="AH161" i="3"/>
  <c r="AB161" i="3"/>
  <c r="AH156" i="3"/>
  <c r="AB156" i="3"/>
  <c r="AI156" i="3" s="1"/>
  <c r="AH155" i="3"/>
  <c r="AB155" i="3"/>
  <c r="AI155" i="3" s="1"/>
  <c r="AH158" i="3"/>
  <c r="AB158" i="3"/>
  <c r="AG158" i="3" s="1"/>
  <c r="AH150" i="3"/>
  <c r="AB150" i="3"/>
  <c r="AH149" i="3"/>
  <c r="AB149" i="3"/>
  <c r="AI149" i="3" s="1"/>
  <c r="AM149" i="3" s="1"/>
  <c r="AH147" i="3"/>
  <c r="AB147" i="3"/>
  <c r="AI147" i="3" s="1"/>
  <c r="AM147" i="3" s="1"/>
  <c r="AH145" i="3"/>
  <c r="W149" i="3"/>
  <c r="V149" i="3"/>
  <c r="X149" i="3" s="1"/>
  <c r="W161" i="3"/>
  <c r="V161" i="3"/>
  <c r="X161" i="3" s="1"/>
  <c r="W156" i="3"/>
  <c r="V156" i="3"/>
  <c r="X156" i="3" s="1"/>
  <c r="W155" i="3"/>
  <c r="V155" i="3"/>
  <c r="X155" i="3" s="1"/>
  <c r="W158" i="3"/>
  <c r="V158" i="3"/>
  <c r="X158" i="3" s="1"/>
  <c r="W150" i="3"/>
  <c r="V150" i="3"/>
  <c r="X150" i="3" s="1"/>
  <c r="W140" i="3"/>
  <c r="V140" i="3"/>
  <c r="X140" i="3" s="1"/>
  <c r="AL152" i="3" l="1"/>
  <c r="AK147" i="3"/>
  <c r="AN147" i="3" s="1"/>
  <c r="AO152" i="3"/>
  <c r="AL149" i="3"/>
  <c r="AL160" i="3"/>
  <c r="AM160" i="3"/>
  <c r="AL147" i="3"/>
  <c r="AK149" i="3"/>
  <c r="AN149" i="3" s="1"/>
  <c r="AL145" i="3"/>
  <c r="AM145" i="3"/>
  <c r="AK145" i="3"/>
  <c r="AN145" i="3" s="1"/>
  <c r="AM162" i="3"/>
  <c r="AL162" i="3"/>
  <c r="AK162" i="3"/>
  <c r="AN162" i="3" s="1"/>
  <c r="AM155" i="3"/>
  <c r="AL155" i="3"/>
  <c r="AK155" i="3"/>
  <c r="AN155" i="3" s="1"/>
  <c r="AG141" i="3"/>
  <c r="AI141" i="3"/>
  <c r="AL141" i="3" s="1"/>
  <c r="AM156" i="3"/>
  <c r="AL156" i="3"/>
  <c r="AK156" i="3"/>
  <c r="AN156" i="3" s="1"/>
  <c r="AL151" i="3"/>
  <c r="AM151" i="3"/>
  <c r="AK151" i="3"/>
  <c r="AN151" i="3" s="1"/>
  <c r="AM152" i="3"/>
  <c r="AO147" i="3"/>
  <c r="AG147" i="3"/>
  <c r="AO156" i="3"/>
  <c r="AG156" i="3"/>
  <c r="AO151" i="3"/>
  <c r="AG151" i="3"/>
  <c r="AO149" i="3"/>
  <c r="AG149" i="3"/>
  <c r="AI140" i="3"/>
  <c r="AL140" i="3" s="1"/>
  <c r="AG140" i="3"/>
  <c r="AG150" i="3"/>
  <c r="AI150" i="3" s="1"/>
  <c r="AO150" i="3" s="1"/>
  <c r="AO155" i="3"/>
  <c r="AG155" i="3"/>
  <c r="AO160" i="3"/>
  <c r="AO145" i="3"/>
  <c r="AG145" i="3"/>
  <c r="AM140" i="3"/>
  <c r="AI158" i="3"/>
  <c r="AO158" i="3" s="1"/>
  <c r="AG153" i="3"/>
  <c r="AI153" i="3" s="1"/>
  <c r="AG161" i="3"/>
  <c r="AI161" i="3" s="1"/>
  <c r="AH142" i="3"/>
  <c r="AB142" i="3"/>
  <c r="AG142" i="3" s="1"/>
  <c r="W142" i="3"/>
  <c r="V142" i="3"/>
  <c r="X142" i="3" s="1"/>
  <c r="AH141" i="3"/>
  <c r="W141" i="3"/>
  <c r="V141" i="3"/>
  <c r="X141" i="3" s="1"/>
  <c r="AH133" i="3"/>
  <c r="AB133" i="3"/>
  <c r="W133" i="3"/>
  <c r="V133" i="3"/>
  <c r="X133" i="3" s="1"/>
  <c r="AM161" i="3" l="1"/>
  <c r="AL161" i="3"/>
  <c r="AK161" i="3"/>
  <c r="AN161" i="3" s="1"/>
  <c r="AL153" i="3"/>
  <c r="AM153" i="3"/>
  <c r="AK153" i="3"/>
  <c r="AN153" i="3" s="1"/>
  <c r="AO153" i="3"/>
  <c r="AO161" i="3"/>
  <c r="AK141" i="3"/>
  <c r="AN141" i="3" s="1"/>
  <c r="AM141" i="3"/>
  <c r="AK140" i="3"/>
  <c r="AN140" i="3" s="1"/>
  <c r="AM150" i="3"/>
  <c r="AL150" i="3"/>
  <c r="AK150" i="3"/>
  <c r="AN150" i="3" s="1"/>
  <c r="AO140" i="3"/>
  <c r="AI142" i="3"/>
  <c r="AO142" i="3" s="1"/>
  <c r="AM158" i="3"/>
  <c r="AL158" i="3"/>
  <c r="AK158" i="3"/>
  <c r="AN158" i="3" s="1"/>
  <c r="AO141" i="3"/>
  <c r="AG133" i="3"/>
  <c r="AI133" i="3" s="1"/>
  <c r="AO133" i="3" s="1"/>
  <c r="AB130" i="3"/>
  <c r="AB129" i="3"/>
  <c r="W130" i="3"/>
  <c r="V130" i="3"/>
  <c r="X130" i="3" s="1"/>
  <c r="W129" i="3"/>
  <c r="V129" i="3"/>
  <c r="X129" i="3" s="1"/>
  <c r="AH144" i="3"/>
  <c r="AB144" i="3"/>
  <c r="AI144" i="3" s="1"/>
  <c r="W144" i="3"/>
  <c r="V144" i="3"/>
  <c r="X144" i="3" s="1"/>
  <c r="AH137" i="3"/>
  <c r="AB137" i="3"/>
  <c r="W137" i="3"/>
  <c r="V137" i="3"/>
  <c r="X137" i="3" s="1"/>
  <c r="AB132" i="3"/>
  <c r="W132" i="3"/>
  <c r="V132" i="3"/>
  <c r="X132" i="3" s="1"/>
  <c r="AH128" i="3"/>
  <c r="AB128" i="3"/>
  <c r="W128" i="3"/>
  <c r="V128" i="3"/>
  <c r="X128" i="3" s="1"/>
  <c r="AH127" i="3"/>
  <c r="AB127" i="3"/>
  <c r="W127" i="3"/>
  <c r="V127" i="3"/>
  <c r="X127" i="3" s="1"/>
  <c r="W147" i="3"/>
  <c r="V147" i="3"/>
  <c r="X147" i="3" s="1"/>
  <c r="W145" i="3"/>
  <c r="V145" i="3"/>
  <c r="X145" i="3" s="1"/>
  <c r="AH143" i="3"/>
  <c r="AB143" i="3"/>
  <c r="W143" i="3"/>
  <c r="V143" i="3"/>
  <c r="X143" i="3" s="1"/>
  <c r="AB136" i="3"/>
  <c r="W136" i="3"/>
  <c r="V136" i="3"/>
  <c r="X136" i="3" s="1"/>
  <c r="AH124" i="3"/>
  <c r="AB124" i="3"/>
  <c r="W124" i="3"/>
  <c r="V124" i="3"/>
  <c r="X124" i="3" s="1"/>
  <c r="AH122" i="3"/>
  <c r="AB122" i="3"/>
  <c r="W122" i="3"/>
  <c r="V122" i="3"/>
  <c r="X122" i="3" s="1"/>
  <c r="AH121" i="3"/>
  <c r="AB121" i="3"/>
  <c r="W121" i="3"/>
  <c r="V121" i="3"/>
  <c r="X121" i="3" s="1"/>
  <c r="AL144" i="3" l="1"/>
  <c r="AM144" i="3"/>
  <c r="AK144" i="3"/>
  <c r="AN144" i="3" s="1"/>
  <c r="AO144" i="3"/>
  <c r="AG144" i="3"/>
  <c r="AM142" i="3"/>
  <c r="AL142" i="3"/>
  <c r="AK142" i="3"/>
  <c r="AN142" i="3" s="1"/>
  <c r="AL133" i="3"/>
  <c r="AM133" i="3"/>
  <c r="AK133" i="3"/>
  <c r="AN133" i="3" s="1"/>
  <c r="AG136" i="3"/>
  <c r="AO136" i="3"/>
  <c r="AG129" i="3"/>
  <c r="AI129" i="3" s="1"/>
  <c r="AG132" i="3"/>
  <c r="AO132" i="3"/>
  <c r="AG130" i="3"/>
  <c r="AI130" i="3" s="1"/>
  <c r="AO130" i="3" s="1"/>
  <c r="AG143" i="3"/>
  <c r="AI143" i="3" s="1"/>
  <c r="AO143" i="3" s="1"/>
  <c r="AG127" i="3"/>
  <c r="AI127" i="3" s="1"/>
  <c r="AG128" i="3"/>
  <c r="AI128" i="3" s="1"/>
  <c r="AO128" i="3" s="1"/>
  <c r="AG137" i="3"/>
  <c r="AI137" i="3" s="1"/>
  <c r="AG124" i="3"/>
  <c r="AI124" i="3" s="1"/>
  <c r="AG122" i="3"/>
  <c r="AI122" i="3" s="1"/>
  <c r="AG121" i="3"/>
  <c r="AI121" i="3" s="1"/>
  <c r="AL143" i="3" l="1"/>
  <c r="AM143" i="3"/>
  <c r="AK143" i="3"/>
  <c r="AN143" i="3" s="1"/>
  <c r="AM122" i="3"/>
  <c r="AK122" i="3"/>
  <c r="AN122" i="3" s="1"/>
  <c r="AL122" i="3"/>
  <c r="AM137" i="3"/>
  <c r="AL137" i="3"/>
  <c r="AK137" i="3"/>
  <c r="AN137" i="3" s="1"/>
  <c r="AL121" i="3"/>
  <c r="AM121" i="3"/>
  <c r="AK121" i="3"/>
  <c r="AN121" i="3" s="1"/>
  <c r="AL129" i="3"/>
  <c r="AM129" i="3"/>
  <c r="AK129" i="3"/>
  <c r="AN129" i="3" s="1"/>
  <c r="AO137" i="3"/>
  <c r="AM130" i="3"/>
  <c r="AL130" i="3"/>
  <c r="AK130" i="3"/>
  <c r="AN130" i="3" s="1"/>
  <c r="AO121" i="3"/>
  <c r="AM127" i="3"/>
  <c r="AL127" i="3"/>
  <c r="AK127" i="3"/>
  <c r="AN127" i="3" s="1"/>
  <c r="AO122" i="3"/>
  <c r="AM128" i="3"/>
  <c r="AL128" i="3"/>
  <c r="AK128" i="3"/>
  <c r="AN128" i="3" s="1"/>
  <c r="AO129" i="3"/>
  <c r="AO127" i="3"/>
  <c r="AL124" i="3"/>
  <c r="AM124" i="3"/>
  <c r="AK124" i="3"/>
  <c r="AN124" i="3" s="1"/>
  <c r="AO124" i="3"/>
  <c r="AH118" i="3"/>
  <c r="AB118" i="3"/>
  <c r="W118" i="3"/>
  <c r="V118" i="3"/>
  <c r="X118" i="3" s="1"/>
  <c r="AH117" i="3"/>
  <c r="AB117" i="3"/>
  <c r="W117" i="3"/>
  <c r="V117" i="3"/>
  <c r="X117" i="3" s="1"/>
  <c r="AB126" i="3"/>
  <c r="W126" i="3"/>
  <c r="V126" i="3"/>
  <c r="X126" i="3" s="1"/>
  <c r="AH125" i="3"/>
  <c r="AB125" i="3"/>
  <c r="W125" i="3"/>
  <c r="V125" i="3"/>
  <c r="X125" i="3" s="1"/>
  <c r="AG126" i="3" l="1"/>
  <c r="AO126" i="3"/>
  <c r="AG118" i="3"/>
  <c r="AI118" i="3" s="1"/>
  <c r="AG117" i="3"/>
  <c r="AI117" i="3" s="1"/>
  <c r="AG125" i="3"/>
  <c r="AI125" i="3" s="1"/>
  <c r="AH112" i="3"/>
  <c r="AB112" i="3"/>
  <c r="W112" i="3"/>
  <c r="V112" i="3"/>
  <c r="X112" i="3" s="1"/>
  <c r="AH134" i="3"/>
  <c r="AB134" i="3"/>
  <c r="W134" i="3"/>
  <c r="V134" i="3"/>
  <c r="X134" i="3" s="1"/>
  <c r="AH123" i="3"/>
  <c r="AB123" i="3"/>
  <c r="W123" i="3"/>
  <c r="V123" i="3"/>
  <c r="X123" i="3" s="1"/>
  <c r="AK118" i="3" l="1"/>
  <c r="AN118" i="3" s="1"/>
  <c r="AM118" i="3"/>
  <c r="AL118" i="3"/>
  <c r="AL125" i="3"/>
  <c r="AK125" i="3"/>
  <c r="AN125" i="3" s="1"/>
  <c r="AM125" i="3"/>
  <c r="AL117" i="3"/>
  <c r="AM117" i="3"/>
  <c r="AK117" i="3"/>
  <c r="AN117" i="3" s="1"/>
  <c r="AO117" i="3"/>
  <c r="AO118" i="3"/>
  <c r="AO125" i="3"/>
  <c r="AG123" i="3"/>
  <c r="AI123" i="3" s="1"/>
  <c r="AG134" i="3"/>
  <c r="AI134" i="3" s="1"/>
  <c r="AO134" i="3" s="1"/>
  <c r="AG112" i="3"/>
  <c r="AI112" i="3" s="1"/>
  <c r="AO112" i="3" s="1"/>
  <c r="AK123" i="3" l="1"/>
  <c r="AN123" i="3" s="1"/>
  <c r="AM123" i="3"/>
  <c r="AL123" i="3"/>
  <c r="AM112" i="3"/>
  <c r="AL112" i="3"/>
  <c r="AK112" i="3"/>
  <c r="AN112" i="3" s="1"/>
  <c r="AO123" i="3"/>
  <c r="AL134" i="3"/>
  <c r="AK134" i="3"/>
  <c r="AN134" i="3" s="1"/>
  <c r="AM134" i="3"/>
  <c r="AH120" i="3"/>
  <c r="AB120" i="3"/>
  <c r="W120" i="3"/>
  <c r="V120" i="3"/>
  <c r="X120" i="3" s="1"/>
  <c r="AH119" i="3"/>
  <c r="AB119" i="3"/>
  <c r="W119" i="3"/>
  <c r="V119" i="3"/>
  <c r="X119" i="3" s="1"/>
  <c r="AH111" i="3"/>
  <c r="AB111" i="3"/>
  <c r="W111" i="3"/>
  <c r="V111" i="3"/>
  <c r="X111" i="3" s="1"/>
  <c r="AH102" i="3"/>
  <c r="AJ102" i="3"/>
  <c r="AB102" i="3"/>
  <c r="W102" i="3"/>
  <c r="V102" i="3"/>
  <c r="X102" i="3" s="1"/>
  <c r="AB131" i="3"/>
  <c r="AB115" i="3"/>
  <c r="AB109" i="3"/>
  <c r="AB107" i="3"/>
  <c r="AB105" i="3"/>
  <c r="AB103" i="3"/>
  <c r="AB101" i="3"/>
  <c r="AB100" i="3"/>
  <c r="AH100" i="3"/>
  <c r="AJ100" i="3"/>
  <c r="W100" i="3"/>
  <c r="V100" i="3"/>
  <c r="X100" i="3" s="1"/>
  <c r="AH93" i="3"/>
  <c r="AJ93" i="3"/>
  <c r="AB93" i="3"/>
  <c r="W93" i="3"/>
  <c r="V93" i="3"/>
  <c r="X93" i="3" s="1"/>
  <c r="AB90" i="3"/>
  <c r="AH85" i="3"/>
  <c r="AB85" i="3"/>
  <c r="W85" i="3"/>
  <c r="V85" i="3"/>
  <c r="X85" i="3" s="1"/>
  <c r="AH36" i="3"/>
  <c r="AJ36" i="3"/>
  <c r="AB36" i="3"/>
  <c r="W36" i="3"/>
  <c r="V36" i="3"/>
  <c r="X36" i="3" s="1"/>
  <c r="AH131" i="3"/>
  <c r="AH115" i="3"/>
  <c r="AH107" i="3"/>
  <c r="AH106" i="3"/>
  <c r="AH105" i="3"/>
  <c r="AH103" i="3"/>
  <c r="AJ103" i="3"/>
  <c r="AH101" i="3"/>
  <c r="AJ101" i="3"/>
  <c r="AF94" i="3"/>
  <c r="AH92" i="3"/>
  <c r="AJ92" i="3"/>
  <c r="AH90" i="3"/>
  <c r="AJ90" i="3"/>
  <c r="AH89" i="3"/>
  <c r="AJ89" i="3"/>
  <c r="AH88" i="3"/>
  <c r="AJ88" i="3"/>
  <c r="AH87" i="3"/>
  <c r="AJ87" i="3"/>
  <c r="AF86" i="3"/>
  <c r="AH83" i="3"/>
  <c r="AJ83" i="3"/>
  <c r="AH81" i="3"/>
  <c r="AJ81" i="3"/>
  <c r="AH79" i="3"/>
  <c r="AJ79" i="3"/>
  <c r="AH76" i="3"/>
  <c r="AF76" i="3"/>
  <c r="AJ76" i="3" s="1"/>
  <c r="AK76" i="3" s="1"/>
  <c r="AN76" i="3" s="1"/>
  <c r="AH75" i="3"/>
  <c r="AH69" i="3"/>
  <c r="AJ69" i="3"/>
  <c r="AH66" i="3"/>
  <c r="AF66" i="3"/>
  <c r="AJ66" i="3" s="1"/>
  <c r="AK66" i="3" s="1"/>
  <c r="AN66" i="3" s="1"/>
  <c r="AH65" i="3"/>
  <c r="AJ65" i="3"/>
  <c r="AH55" i="3"/>
  <c r="AF55" i="3"/>
  <c r="AJ55" i="3" s="1"/>
  <c r="AK55" i="3" s="1"/>
  <c r="AN55" i="3" s="1"/>
  <c r="AH49" i="3"/>
  <c r="AJ49" i="3"/>
  <c r="AH48" i="3"/>
  <c r="AJ48" i="3"/>
  <c r="AH47" i="3"/>
  <c r="AJ47" i="3"/>
  <c r="AH46" i="3"/>
  <c r="AJ46" i="3"/>
  <c r="AH43" i="3"/>
  <c r="AF43" i="3"/>
  <c r="AJ43" i="3" s="1"/>
  <c r="AK43" i="3" s="1"/>
  <c r="AN43" i="3" s="1"/>
  <c r="AH41" i="3"/>
  <c r="AJ41" i="3"/>
  <c r="AH40" i="3"/>
  <c r="AJ40" i="3"/>
  <c r="AH37" i="3"/>
  <c r="AF37" i="3"/>
  <c r="AJ37" i="3" s="1"/>
  <c r="AK37" i="3" s="1"/>
  <c r="AN37" i="3" s="1"/>
  <c r="AH35" i="3"/>
  <c r="AJ35" i="3"/>
  <c r="AJ86" i="3" l="1"/>
  <c r="AK86" i="3" s="1"/>
  <c r="AN86" i="3" s="1"/>
  <c r="AJ94" i="3"/>
  <c r="AK94" i="3" s="1"/>
  <c r="AN94" i="3" s="1"/>
  <c r="AG115" i="3"/>
  <c r="AI115" i="3" s="1"/>
  <c r="AO115" i="3" s="1"/>
  <c r="AG101" i="3"/>
  <c r="AI101" i="3" s="1"/>
  <c r="AO101" i="3" s="1"/>
  <c r="AG90" i="3"/>
  <c r="AI90" i="3" s="1"/>
  <c r="AO90" i="3" s="1"/>
  <c r="AG103" i="3"/>
  <c r="AI103" i="3" s="1"/>
  <c r="AO103" i="3" s="1"/>
  <c r="AO109" i="3"/>
  <c r="AG109" i="3"/>
  <c r="AG107" i="3"/>
  <c r="AI107" i="3" s="1"/>
  <c r="AO107" i="3" s="1"/>
  <c r="AG119" i="3"/>
  <c r="AI119" i="3" s="1"/>
  <c r="AG120" i="3"/>
  <c r="AI120" i="3" s="1"/>
  <c r="AG111" i="3"/>
  <c r="AI111" i="3" s="1"/>
  <c r="AO111" i="3" s="1"/>
  <c r="AG100" i="3"/>
  <c r="AI100" i="3" s="1"/>
  <c r="AG106" i="3"/>
  <c r="AI106" i="3" s="1"/>
  <c r="AG102" i="3"/>
  <c r="AI102" i="3" s="1"/>
  <c r="AO102" i="3" s="1"/>
  <c r="AG93" i="3"/>
  <c r="AI93" i="3" s="1"/>
  <c r="AO93" i="3" s="1"/>
  <c r="AG85" i="3"/>
  <c r="AI85" i="3" s="1"/>
  <c r="AG36" i="3"/>
  <c r="AI36" i="3" s="1"/>
  <c r="W107" i="3"/>
  <c r="V107" i="3"/>
  <c r="X107" i="3" s="1"/>
  <c r="V101" i="3"/>
  <c r="X101" i="3" s="1"/>
  <c r="AO106" i="3" l="1"/>
  <c r="AK106" i="3"/>
  <c r="AN106" i="3" s="1"/>
  <c r="AL106" i="3"/>
  <c r="AM106" i="3"/>
  <c r="AK111" i="3"/>
  <c r="AN111" i="3" s="1"/>
  <c r="AM111" i="3"/>
  <c r="AL111" i="3"/>
  <c r="AM120" i="3"/>
  <c r="AL120" i="3"/>
  <c r="AK120" i="3"/>
  <c r="AN120" i="3" s="1"/>
  <c r="AM90" i="3"/>
  <c r="AL90" i="3"/>
  <c r="AK101" i="3"/>
  <c r="AN101" i="3" s="1"/>
  <c r="AO120" i="3"/>
  <c r="AM102" i="3"/>
  <c r="AL102" i="3"/>
  <c r="AK115" i="3"/>
  <c r="AN115" i="3" s="1"/>
  <c r="AM115" i="3"/>
  <c r="AL115" i="3"/>
  <c r="AK102" i="3"/>
  <c r="AN102" i="3" s="1"/>
  <c r="AM103" i="3"/>
  <c r="AL103" i="3"/>
  <c r="AK103" i="3"/>
  <c r="AN103" i="3" s="1"/>
  <c r="AM93" i="3"/>
  <c r="AL93" i="3"/>
  <c r="AM107" i="3"/>
  <c r="AL107" i="3"/>
  <c r="AK107" i="3"/>
  <c r="AN107" i="3" s="1"/>
  <c r="AM101" i="3"/>
  <c r="AL101" i="3"/>
  <c r="AK90" i="3"/>
  <c r="AN90" i="3" s="1"/>
  <c r="AK93" i="3"/>
  <c r="AN93" i="3" s="1"/>
  <c r="AM100" i="3"/>
  <c r="AL100" i="3"/>
  <c r="AK100" i="3"/>
  <c r="AN100" i="3" s="1"/>
  <c r="AL119" i="3"/>
  <c r="AK119" i="3"/>
  <c r="AN119" i="3" s="1"/>
  <c r="AM119" i="3"/>
  <c r="AO119" i="3"/>
  <c r="AO100" i="3"/>
  <c r="AO85" i="3"/>
  <c r="AM85" i="3"/>
  <c r="AK85" i="3"/>
  <c r="AN85" i="3" s="1"/>
  <c r="AL85" i="3"/>
  <c r="AM36" i="3"/>
  <c r="AL36" i="3"/>
  <c r="AO36" i="3"/>
  <c r="AK36" i="3"/>
  <c r="AN36" i="3" s="1"/>
  <c r="W115" i="3"/>
  <c r="V115" i="3"/>
  <c r="X115" i="3" s="1"/>
  <c r="W106" i="3"/>
  <c r="V106" i="3"/>
  <c r="X106" i="3" s="1"/>
  <c r="W131" i="3"/>
  <c r="V131" i="3"/>
  <c r="X131" i="3" s="1"/>
  <c r="W109" i="3"/>
  <c r="V109" i="3"/>
  <c r="X109" i="3" s="1"/>
  <c r="W105" i="3"/>
  <c r="V105" i="3"/>
  <c r="X105" i="3" s="1"/>
  <c r="W103" i="3"/>
  <c r="V103" i="3"/>
  <c r="X103" i="3" s="1"/>
  <c r="W90" i="3" l="1"/>
  <c r="V90" i="3"/>
  <c r="X90" i="3" s="1"/>
  <c r="AB92" i="3"/>
  <c r="W92" i="3"/>
  <c r="V92" i="3"/>
  <c r="X92" i="3" s="1"/>
  <c r="W94" i="3"/>
  <c r="V94" i="3"/>
  <c r="X94" i="3" s="1"/>
  <c r="W89" i="3"/>
  <c r="V89" i="3"/>
  <c r="X89" i="3" s="1"/>
  <c r="AG131" i="3" l="1"/>
  <c r="AI131" i="3" s="1"/>
  <c r="AG105" i="3"/>
  <c r="AI105" i="3" s="1"/>
  <c r="AG92" i="3"/>
  <c r="AI92" i="3" s="1"/>
  <c r="AB94" i="3"/>
  <c r="AB89" i="3"/>
  <c r="AL92" i="3" l="1"/>
  <c r="AM92" i="3"/>
  <c r="AK92" i="3"/>
  <c r="AN92" i="3" s="1"/>
  <c r="AM131" i="3"/>
  <c r="AL131" i="3"/>
  <c r="AK131" i="3"/>
  <c r="AN131" i="3" s="1"/>
  <c r="AO131" i="3"/>
  <c r="AM105" i="3"/>
  <c r="AL105" i="3"/>
  <c r="AK105" i="3"/>
  <c r="AN105" i="3" s="1"/>
  <c r="AO105" i="3"/>
  <c r="AO92" i="3"/>
  <c r="AG94" i="3"/>
  <c r="AO94" i="3"/>
  <c r="AG89" i="3"/>
  <c r="AI89" i="3" s="1"/>
  <c r="W88" i="3"/>
  <c r="V88" i="3"/>
  <c r="X88" i="3" s="1"/>
  <c r="W87" i="3"/>
  <c r="V87" i="3"/>
  <c r="X87" i="3" s="1"/>
  <c r="W86" i="3"/>
  <c r="V86" i="3"/>
  <c r="X86" i="3" s="1"/>
  <c r="W84" i="3"/>
  <c r="V84" i="3"/>
  <c r="X84" i="3" s="1"/>
  <c r="AB88" i="3"/>
  <c r="AB87" i="3"/>
  <c r="AB86" i="3"/>
  <c r="AB84" i="3"/>
  <c r="AB81" i="3"/>
  <c r="AB79" i="3"/>
  <c r="AB76" i="3"/>
  <c r="AG76" i="3" s="1"/>
  <c r="AB75" i="3"/>
  <c r="AG75" i="3" s="1"/>
  <c r="AB69" i="3"/>
  <c r="AB66" i="3"/>
  <c r="AG66" i="3" s="1"/>
  <c r="AB65" i="3"/>
  <c r="AB55" i="3"/>
  <c r="AG55" i="3" s="1"/>
  <c r="AB49" i="3"/>
  <c r="AB47" i="3"/>
  <c r="AB46" i="3"/>
  <c r="AB43" i="3"/>
  <c r="AG43" i="3" s="1"/>
  <c r="AB41" i="3"/>
  <c r="AB40" i="3"/>
  <c r="AB37" i="3"/>
  <c r="AG37" i="3" s="1"/>
  <c r="AB35" i="3"/>
  <c r="AL89" i="3" l="1"/>
  <c r="AM89" i="3"/>
  <c r="AK89" i="3"/>
  <c r="AN89" i="3" s="1"/>
  <c r="AO89" i="3"/>
  <c r="AO84" i="3"/>
  <c r="AG84" i="3"/>
  <c r="AG86" i="3"/>
  <c r="AO86" i="3"/>
  <c r="AG40" i="3"/>
  <c r="AI40" i="3" s="1"/>
  <c r="AO40" i="3" s="1"/>
  <c r="AG47" i="3"/>
  <c r="AI47" i="3" s="1"/>
  <c r="AO66" i="3"/>
  <c r="AO76" i="3"/>
  <c r="AO37" i="3"/>
  <c r="AG46" i="3"/>
  <c r="AI46" i="3" s="1"/>
  <c r="AO46" i="3" s="1"/>
  <c r="AG65" i="3"/>
  <c r="AI65" i="3" s="1"/>
  <c r="AO65" i="3" s="1"/>
  <c r="AO75" i="3"/>
  <c r="AG41" i="3"/>
  <c r="AI41" i="3" s="1"/>
  <c r="AG49" i="3"/>
  <c r="AI49" i="3" s="1"/>
  <c r="AO49" i="3" s="1"/>
  <c r="AG79" i="3"/>
  <c r="AI79" i="3" s="1"/>
  <c r="AO79" i="3" s="1"/>
  <c r="AG87" i="3"/>
  <c r="AI87" i="3" s="1"/>
  <c r="AG35" i="3"/>
  <c r="AI35" i="3" s="1"/>
  <c r="AO35" i="3" s="1"/>
  <c r="AO43" i="3"/>
  <c r="AO55" i="3"/>
  <c r="AG69" i="3"/>
  <c r="AI69" i="3" s="1"/>
  <c r="AO69" i="3" s="1"/>
  <c r="AG81" i="3"/>
  <c r="AI81" i="3" s="1"/>
  <c r="AO81" i="3" s="1"/>
  <c r="AG88" i="3"/>
  <c r="AI88" i="3" s="1"/>
  <c r="AB48" i="3"/>
  <c r="AB83" i="3"/>
  <c r="W79" i="3"/>
  <c r="V79" i="3"/>
  <c r="X79" i="3" s="1"/>
  <c r="W75" i="3"/>
  <c r="V75" i="3"/>
  <c r="X75" i="3" s="1"/>
  <c r="W76" i="3"/>
  <c r="V76" i="3"/>
  <c r="X76" i="3" s="1"/>
  <c r="W81" i="3"/>
  <c r="V81" i="3"/>
  <c r="X81" i="3" s="1"/>
  <c r="V58" i="3"/>
  <c r="AM87" i="3" l="1"/>
  <c r="AL87" i="3"/>
  <c r="AK87" i="3"/>
  <c r="AN87" i="3" s="1"/>
  <c r="AO87" i="3"/>
  <c r="AM88" i="3"/>
  <c r="AL88" i="3"/>
  <c r="AK88" i="3"/>
  <c r="AN88" i="3" s="1"/>
  <c r="AO88" i="3"/>
  <c r="AM69" i="3"/>
  <c r="AL69" i="3"/>
  <c r="AK69" i="3"/>
  <c r="AN69" i="3" s="1"/>
  <c r="AL49" i="3"/>
  <c r="AM49" i="3"/>
  <c r="AK49" i="3"/>
  <c r="AN49" i="3" s="1"/>
  <c r="AM47" i="3"/>
  <c r="AL47" i="3"/>
  <c r="AK47" i="3"/>
  <c r="AN47" i="3" s="1"/>
  <c r="AO47" i="3"/>
  <c r="AM81" i="3"/>
  <c r="AL81" i="3"/>
  <c r="AK81" i="3"/>
  <c r="AN81" i="3" s="1"/>
  <c r="AM41" i="3"/>
  <c r="AL41" i="3"/>
  <c r="AK41" i="3"/>
  <c r="AN41" i="3" s="1"/>
  <c r="AM35" i="3"/>
  <c r="AL35" i="3"/>
  <c r="AK35" i="3"/>
  <c r="AN35" i="3" s="1"/>
  <c r="AM79" i="3"/>
  <c r="AL79" i="3"/>
  <c r="AK79" i="3"/>
  <c r="AN79" i="3" s="1"/>
  <c r="AM65" i="3"/>
  <c r="AL65" i="3"/>
  <c r="AK65" i="3"/>
  <c r="AN65" i="3" s="1"/>
  <c r="AM46" i="3"/>
  <c r="AL46" i="3"/>
  <c r="AK46" i="3"/>
  <c r="AN46" i="3" s="1"/>
  <c r="AO41" i="3"/>
  <c r="AM40" i="3"/>
  <c r="AL40" i="3"/>
  <c r="AK40" i="3"/>
  <c r="AN40" i="3" s="1"/>
  <c r="AG83" i="3"/>
  <c r="AI83" i="3" s="1"/>
  <c r="AG48" i="3"/>
  <c r="AI48" i="3" s="1"/>
  <c r="AO48" i="3" s="1"/>
  <c r="V65" i="3"/>
  <c r="V64" i="3"/>
  <c r="AL83" i="3" l="1"/>
  <c r="AM83" i="3"/>
  <c r="AK83" i="3"/>
  <c r="AN83" i="3" s="1"/>
  <c r="AO83" i="3"/>
  <c r="AM48" i="3"/>
  <c r="AL48" i="3"/>
  <c r="AK48" i="3"/>
  <c r="AN48" i="3" s="1"/>
  <c r="V47" i="3"/>
  <c r="X47" i="3" s="1"/>
  <c r="W47" i="3"/>
  <c r="V48" i="3"/>
  <c r="X48" i="3" s="1"/>
  <c r="W48" i="3"/>
  <c r="V49" i="3"/>
  <c r="X49" i="3" s="1"/>
  <c r="W49" i="3"/>
  <c r="V50" i="3"/>
  <c r="X50" i="3" s="1"/>
  <c r="W50" i="3"/>
  <c r="V51" i="3"/>
  <c r="X51" i="3" s="1"/>
  <c r="W51" i="3"/>
  <c r="V52" i="3"/>
  <c r="X52" i="3" s="1"/>
  <c r="W52" i="3"/>
  <c r="V53" i="3"/>
  <c r="X53" i="3" s="1"/>
  <c r="W53" i="3"/>
  <c r="V54" i="3"/>
  <c r="X54" i="3" s="1"/>
  <c r="W54" i="3"/>
  <c r="V55" i="3"/>
  <c r="X55" i="3" s="1"/>
  <c r="W55" i="3"/>
  <c r="V56" i="3"/>
  <c r="X56" i="3" s="1"/>
  <c r="W56" i="3"/>
  <c r="V57" i="3"/>
  <c r="X57" i="3" s="1"/>
  <c r="W57" i="3"/>
  <c r="X58" i="3"/>
  <c r="W58" i="3"/>
  <c r="V59" i="3"/>
  <c r="X59" i="3" s="1"/>
  <c r="W59" i="3"/>
  <c r="V60" i="3"/>
  <c r="X60" i="3" s="1"/>
  <c r="W60" i="3"/>
  <c r="V61" i="3"/>
  <c r="X61" i="3" s="1"/>
  <c r="W61" i="3"/>
  <c r="V83" i="3"/>
  <c r="X83" i="3" s="1"/>
  <c r="W83" i="3"/>
  <c r="V62" i="3"/>
  <c r="X62" i="3" s="1"/>
  <c r="W62" i="3"/>
  <c r="V63" i="3"/>
  <c r="X63" i="3" s="1"/>
  <c r="W63" i="3"/>
  <c r="X64" i="3"/>
  <c r="W64" i="3"/>
  <c r="X65" i="3"/>
  <c r="W65" i="3"/>
  <c r="V67" i="3"/>
  <c r="X67" i="3" s="1"/>
  <c r="W67" i="3"/>
  <c r="V68" i="3"/>
  <c r="X68" i="3" s="1"/>
  <c r="W68" i="3"/>
  <c r="V69" i="3"/>
  <c r="X69" i="3" s="1"/>
  <c r="W69" i="3"/>
  <c r="V70" i="3"/>
  <c r="X70" i="3" s="1"/>
  <c r="W70" i="3"/>
  <c r="V71" i="3"/>
  <c r="X71" i="3" s="1"/>
  <c r="W71" i="3"/>
  <c r="V72" i="3"/>
  <c r="X72" i="3" s="1"/>
  <c r="W72" i="3"/>
  <c r="V73" i="3"/>
  <c r="X73" i="3" s="1"/>
  <c r="W73" i="3"/>
  <c r="V74" i="3"/>
  <c r="X74" i="3" s="1"/>
  <c r="W74" i="3"/>
  <c r="V77" i="3"/>
  <c r="X77" i="3" s="1"/>
  <c r="W77" i="3"/>
  <c r="V78" i="3"/>
  <c r="X78" i="3" s="1"/>
  <c r="W78" i="3"/>
  <c r="V80" i="3"/>
  <c r="X80" i="3" s="1"/>
  <c r="W80" i="3"/>
  <c r="V82" i="3"/>
  <c r="X82" i="3" s="1"/>
  <c r="W82" i="3"/>
  <c r="V41" i="3" l="1"/>
  <c r="X41" i="3" s="1"/>
  <c r="V43" i="3" l="1"/>
  <c r="W9" i="3" l="1"/>
  <c r="W10" i="3"/>
  <c r="W11" i="3"/>
  <c r="W12" i="3"/>
  <c r="W13" i="3"/>
  <c r="W14" i="3"/>
  <c r="W15" i="3"/>
  <c r="W16" i="3"/>
  <c r="W17" i="3"/>
  <c r="W18" i="3"/>
  <c r="W19" i="3"/>
  <c r="W20" i="3"/>
  <c r="W21" i="3"/>
  <c r="W22" i="3"/>
  <c r="W23" i="3"/>
  <c r="W24" i="3"/>
  <c r="W25" i="3"/>
  <c r="W26" i="3"/>
  <c r="W27" i="3"/>
  <c r="W28" i="3"/>
  <c r="W29" i="3"/>
  <c r="W30" i="3"/>
  <c r="W31" i="3"/>
  <c r="W32" i="3"/>
  <c r="W33" i="3"/>
  <c r="W34" i="3"/>
  <c r="W35" i="3"/>
  <c r="W37" i="3"/>
  <c r="W39" i="3"/>
  <c r="W40" i="3"/>
  <c r="W42" i="3"/>
  <c r="W45" i="3"/>
  <c r="W38" i="3"/>
  <c r="W44" i="3"/>
  <c r="W43" i="3"/>
  <c r="W46" i="3"/>
  <c r="W41" i="3"/>
  <c r="W8" i="3"/>
  <c r="V46" i="3"/>
  <c r="X46" i="3" s="1"/>
  <c r="X43" i="3"/>
  <c r="V44" i="3"/>
  <c r="X44" i="3" s="1"/>
  <c r="V38" i="3"/>
  <c r="X38" i="3" s="1"/>
  <c r="V45" i="3"/>
  <c r="X45" i="3" s="1"/>
  <c r="V42" i="3"/>
  <c r="X42" i="3" s="1"/>
  <c r="V40" i="3"/>
  <c r="X40" i="3" s="1"/>
  <c r="V39" i="3"/>
  <c r="X39" i="3" s="1"/>
  <c r="V37" i="3"/>
  <c r="X37" i="3" s="1"/>
  <c r="V35" i="3"/>
  <c r="X35" i="3" s="1"/>
  <c r="V34" i="3"/>
  <c r="X34" i="3" s="1"/>
  <c r="V33" i="3"/>
  <c r="X33" i="3" s="1"/>
  <c r="V32" i="3"/>
  <c r="X32" i="3" s="1"/>
  <c r="V31" i="3"/>
  <c r="X31" i="3" s="1"/>
  <c r="V30" i="3"/>
  <c r="X30" i="3" s="1"/>
  <c r="V29" i="3"/>
  <c r="X29" i="3" s="1"/>
  <c r="V28" i="3"/>
  <c r="X28" i="3" s="1"/>
  <c r="V27" i="3"/>
  <c r="X27" i="3" s="1"/>
  <c r="V26" i="3"/>
  <c r="X26" i="3" s="1"/>
  <c r="V25" i="3"/>
  <c r="X25" i="3" s="1"/>
  <c r="V24" i="3"/>
  <c r="X24" i="3" s="1"/>
  <c r="V23" i="3"/>
  <c r="X23" i="3" s="1"/>
  <c r="V22" i="3"/>
  <c r="X22" i="3" s="1"/>
  <c r="V21" i="3"/>
  <c r="X21" i="3" s="1"/>
  <c r="V20" i="3"/>
  <c r="X20" i="3" s="1"/>
  <c r="V19" i="3"/>
  <c r="X19" i="3" s="1"/>
  <c r="V18" i="3"/>
  <c r="X18" i="3" s="1"/>
  <c r="V17" i="3"/>
  <c r="X17" i="3" s="1"/>
  <c r="V16" i="3"/>
  <c r="X16" i="3" s="1"/>
  <c r="V15" i="3"/>
  <c r="X15" i="3" s="1"/>
  <c r="V14" i="3"/>
  <c r="X14" i="3" s="1"/>
  <c r="V13" i="3"/>
  <c r="X13" i="3" s="1"/>
  <c r="V12" i="3"/>
  <c r="X12" i="3" s="1"/>
  <c r="V11" i="3"/>
  <c r="X11" i="3" s="1"/>
  <c r="V10" i="3"/>
  <c r="X10" i="3" s="1"/>
  <c r="V9" i="3"/>
  <c r="X9" i="3" s="1"/>
  <c r="V8" i="3"/>
  <c r="X8" i="3" s="1"/>
  <c r="AD9" i="1" l="1"/>
  <c r="AE9" i="1"/>
  <c r="AF9" i="1"/>
  <c r="AG9" i="1"/>
  <c r="AH9" i="1"/>
  <c r="AI9" i="1"/>
  <c r="AM9" i="1"/>
  <c r="AD10" i="1"/>
  <c r="AE10" i="1"/>
  <c r="AF10" i="1"/>
  <c r="AG10" i="1"/>
  <c r="AH10" i="1"/>
  <c r="AI10" i="1"/>
  <c r="AM10" i="1"/>
  <c r="AD11" i="1"/>
  <c r="AE11" i="1"/>
  <c r="AF11" i="1"/>
  <c r="AG11" i="1"/>
  <c r="AH11" i="1"/>
  <c r="AI11" i="1"/>
  <c r="AM11" i="1"/>
  <c r="AD12" i="1"/>
  <c r="AE12" i="1"/>
  <c r="AF12" i="1"/>
  <c r="AG12" i="1"/>
  <c r="AH12" i="1"/>
  <c r="AI12" i="1"/>
  <c r="AM12" i="1"/>
  <c r="AD13" i="1"/>
  <c r="AE13" i="1"/>
  <c r="AF13" i="1"/>
  <c r="AG13" i="1"/>
  <c r="AH13" i="1"/>
  <c r="AI13" i="1"/>
  <c r="AM13" i="1"/>
  <c r="AD14" i="1"/>
  <c r="AE14" i="1"/>
  <c r="AF14" i="1"/>
  <c r="AG14" i="1"/>
  <c r="AH14" i="1"/>
  <c r="AI14" i="1"/>
  <c r="AM14" i="1"/>
  <c r="AD15" i="1"/>
  <c r="AE15" i="1"/>
  <c r="AF15" i="1"/>
  <c r="AG15" i="1"/>
  <c r="AH15" i="1"/>
  <c r="AI15" i="1"/>
  <c r="AM15" i="1"/>
  <c r="AD16" i="1"/>
  <c r="AE16" i="1"/>
  <c r="AF16" i="1"/>
  <c r="AG16" i="1"/>
  <c r="AH16" i="1"/>
  <c r="AI16" i="1"/>
  <c r="AM16" i="1"/>
  <c r="AD17" i="1"/>
  <c r="AE17" i="1"/>
  <c r="AF17" i="1"/>
  <c r="AG17" i="1"/>
  <c r="AH17" i="1"/>
  <c r="AI17" i="1"/>
  <c r="AM17" i="1"/>
  <c r="AD18" i="1"/>
  <c r="AE18" i="1"/>
  <c r="AF18" i="1"/>
  <c r="AG18" i="1"/>
  <c r="AH18" i="1"/>
  <c r="AI18" i="1"/>
  <c r="AM18" i="1"/>
  <c r="AD19" i="1"/>
  <c r="AE19" i="1"/>
  <c r="AF19" i="1"/>
  <c r="AG19" i="1"/>
  <c r="AH19" i="1"/>
  <c r="AI19" i="1"/>
  <c r="AM19" i="1"/>
  <c r="AD20" i="1"/>
  <c r="AE20" i="1"/>
  <c r="AF20" i="1"/>
  <c r="AG20" i="1"/>
  <c r="AH20" i="1"/>
  <c r="AI20" i="1"/>
  <c r="AM20" i="1"/>
  <c r="AD21" i="1"/>
  <c r="AE21" i="1"/>
  <c r="AF21" i="1"/>
  <c r="AG21" i="1"/>
  <c r="AH21" i="1"/>
  <c r="AI21" i="1"/>
  <c r="AM21" i="1"/>
  <c r="AD22" i="1"/>
  <c r="AE22" i="1"/>
  <c r="AF22" i="1"/>
  <c r="AG22" i="1"/>
  <c r="AH22" i="1"/>
  <c r="AI22" i="1"/>
  <c r="AM22" i="1"/>
  <c r="AD23" i="1"/>
  <c r="AE23" i="1"/>
  <c r="AF23" i="1"/>
  <c r="AG23" i="1"/>
  <c r="AH23" i="1"/>
  <c r="AI23" i="1"/>
  <c r="AM23" i="1"/>
  <c r="AD24" i="1"/>
  <c r="AE24" i="1"/>
  <c r="AF24" i="1"/>
  <c r="AG24" i="1"/>
  <c r="AH24" i="1"/>
  <c r="AI24" i="1"/>
  <c r="AM24" i="1"/>
  <c r="AD25" i="1"/>
  <c r="AE25" i="1"/>
  <c r="AF25" i="1"/>
  <c r="AG25" i="1"/>
  <c r="AH25" i="1"/>
  <c r="AI25" i="1"/>
  <c r="AM25" i="1"/>
  <c r="AD26" i="1"/>
  <c r="AE26" i="1"/>
  <c r="AF26" i="1"/>
  <c r="AG26" i="1"/>
  <c r="AH26" i="1"/>
  <c r="AI26" i="1"/>
  <c r="AM26" i="1"/>
  <c r="AD27" i="1"/>
  <c r="AE27" i="1"/>
  <c r="AF27" i="1"/>
  <c r="AG27" i="1"/>
  <c r="AH27" i="1"/>
  <c r="AI27" i="1"/>
  <c r="AM27" i="1"/>
  <c r="AD28" i="1"/>
  <c r="AE28" i="1"/>
  <c r="AF28" i="1"/>
  <c r="AG28" i="1"/>
  <c r="AH28" i="1"/>
  <c r="AI28" i="1"/>
  <c r="AM28" i="1"/>
  <c r="AD29" i="1"/>
  <c r="AE29" i="1"/>
  <c r="AF29" i="1"/>
  <c r="AG29" i="1"/>
  <c r="AH29" i="1"/>
  <c r="AI29" i="1"/>
  <c r="AM29" i="1"/>
  <c r="AD30" i="1"/>
  <c r="AE30" i="1"/>
  <c r="AF30" i="1"/>
  <c r="AG30" i="1"/>
  <c r="AH30" i="1"/>
  <c r="AI30" i="1"/>
  <c r="AM30" i="1"/>
  <c r="AD31" i="1"/>
  <c r="AE31" i="1"/>
  <c r="AF31" i="1"/>
  <c r="AG31" i="1"/>
  <c r="AH31" i="1"/>
  <c r="AI31" i="1"/>
  <c r="AM31" i="1"/>
  <c r="AD32" i="1"/>
  <c r="AE32" i="1"/>
  <c r="AF32" i="1"/>
  <c r="AG32" i="1"/>
  <c r="AH32" i="1"/>
  <c r="AI32" i="1"/>
  <c r="AM32" i="1"/>
  <c r="AD33" i="1"/>
  <c r="AE33" i="1"/>
  <c r="AF33" i="1"/>
  <c r="AG33" i="1"/>
  <c r="AH33" i="1"/>
  <c r="AI33" i="1"/>
  <c r="AM33" i="1"/>
  <c r="AD34" i="1"/>
  <c r="AE34" i="1"/>
  <c r="AF34" i="1"/>
  <c r="AG34" i="1"/>
  <c r="AH34" i="1"/>
  <c r="AI34" i="1"/>
  <c r="AM34" i="1"/>
  <c r="AD35" i="1"/>
  <c r="AE35" i="1"/>
  <c r="AF35" i="1"/>
  <c r="AG35" i="1"/>
  <c r="AH35" i="1"/>
  <c r="AI35" i="1"/>
  <c r="AM35" i="1"/>
  <c r="AD36" i="1"/>
  <c r="AE36" i="1"/>
  <c r="AF36" i="1"/>
  <c r="AG36" i="1"/>
  <c r="AH36" i="1"/>
  <c r="AI36" i="1"/>
  <c r="AM36" i="1"/>
  <c r="AD37" i="1"/>
  <c r="AE37" i="1"/>
  <c r="AF37" i="1"/>
  <c r="AG37" i="1"/>
  <c r="AH37" i="1"/>
  <c r="AI37" i="1"/>
  <c r="AM37" i="1"/>
  <c r="AD38" i="1"/>
  <c r="AE38" i="1"/>
  <c r="AF38" i="1"/>
  <c r="AG38" i="1"/>
  <c r="AH38" i="1"/>
  <c r="AI38" i="1"/>
  <c r="AM38" i="1"/>
  <c r="AD39" i="1"/>
  <c r="AE39" i="1"/>
  <c r="AF39" i="1"/>
  <c r="AG39" i="1"/>
  <c r="AH39" i="1"/>
  <c r="AI39" i="1"/>
  <c r="AM39" i="1"/>
  <c r="AD40" i="1"/>
  <c r="AE40" i="1"/>
  <c r="AF40" i="1"/>
  <c r="AG40" i="1"/>
  <c r="AH40" i="1"/>
  <c r="AI40" i="1"/>
  <c r="AM40" i="1"/>
  <c r="AD41" i="1"/>
  <c r="AE41" i="1"/>
  <c r="AF41" i="1"/>
  <c r="AG41" i="1"/>
  <c r="AH41" i="1"/>
  <c r="AI41" i="1"/>
  <c r="AM41" i="1"/>
  <c r="AD42" i="1"/>
  <c r="AE42" i="1"/>
  <c r="AF42" i="1"/>
  <c r="AG42" i="1"/>
  <c r="AH42" i="1"/>
  <c r="AI42" i="1"/>
  <c r="AM42" i="1"/>
  <c r="AD43" i="1"/>
  <c r="AE43" i="1"/>
  <c r="AF43" i="1"/>
  <c r="AG43" i="1"/>
  <c r="AH43" i="1"/>
  <c r="AI43" i="1"/>
  <c r="AM43" i="1"/>
  <c r="AD44" i="1"/>
  <c r="AE44" i="1"/>
  <c r="AF44" i="1"/>
  <c r="AG44" i="1"/>
  <c r="AH44" i="1"/>
  <c r="AI44" i="1"/>
  <c r="AM44" i="1"/>
  <c r="AD45" i="1"/>
  <c r="AE45" i="1"/>
  <c r="AF45" i="1"/>
  <c r="AG45" i="1"/>
  <c r="AH45" i="1"/>
  <c r="AI45" i="1"/>
  <c r="AM45" i="1"/>
  <c r="AD46" i="1"/>
  <c r="AE46" i="1"/>
  <c r="AF46" i="1"/>
  <c r="AG46" i="1"/>
  <c r="AH46" i="1"/>
  <c r="AI46" i="1"/>
  <c r="AM46" i="1"/>
  <c r="AD47" i="1"/>
  <c r="AE47" i="1"/>
  <c r="AF47" i="1"/>
  <c r="AG47" i="1"/>
  <c r="AH47" i="1"/>
  <c r="AI47" i="1"/>
  <c r="AM47" i="1"/>
  <c r="AD48" i="1"/>
  <c r="AE48" i="1"/>
  <c r="AF48" i="1"/>
  <c r="AG48" i="1"/>
  <c r="AH48" i="1"/>
  <c r="AI48" i="1"/>
  <c r="AM48" i="1"/>
  <c r="AD49" i="1"/>
  <c r="AE49" i="1"/>
  <c r="AF49" i="1"/>
  <c r="AG49" i="1"/>
  <c r="AH49" i="1"/>
  <c r="AI49" i="1"/>
  <c r="AM49" i="1"/>
  <c r="AD50" i="1"/>
  <c r="AE50" i="1"/>
  <c r="AF50" i="1"/>
  <c r="AG50" i="1"/>
  <c r="AH50" i="1"/>
  <c r="AI50" i="1"/>
  <c r="AM50" i="1"/>
  <c r="AD51" i="1"/>
  <c r="AE51" i="1"/>
  <c r="AF51" i="1"/>
  <c r="AG51" i="1"/>
  <c r="AH51" i="1"/>
  <c r="AI51" i="1"/>
  <c r="AM51" i="1"/>
  <c r="AD52" i="1"/>
  <c r="AE52" i="1"/>
  <c r="AF52" i="1"/>
  <c r="AG52" i="1"/>
  <c r="AH52" i="1"/>
  <c r="AI52" i="1"/>
  <c r="AM52" i="1"/>
  <c r="AD53" i="1"/>
  <c r="AE53" i="1"/>
  <c r="AF53" i="1"/>
  <c r="AG53" i="1"/>
  <c r="AH53" i="1"/>
  <c r="AI53" i="1"/>
  <c r="AM53" i="1"/>
  <c r="AD54" i="1"/>
  <c r="AE54" i="1"/>
  <c r="AF54" i="1"/>
  <c r="AG54" i="1"/>
  <c r="AH54" i="1"/>
  <c r="AI54" i="1"/>
  <c r="AM54" i="1"/>
  <c r="AD55" i="1"/>
  <c r="AE55" i="1"/>
  <c r="AF55" i="1"/>
  <c r="AG55" i="1"/>
  <c r="AH55" i="1"/>
  <c r="AI55" i="1"/>
  <c r="AM55" i="1"/>
  <c r="AD56" i="1"/>
  <c r="AE56" i="1"/>
  <c r="AF56" i="1"/>
  <c r="AG56" i="1"/>
  <c r="AH56" i="1"/>
  <c r="AI56" i="1"/>
  <c r="AM56" i="1"/>
  <c r="AD57" i="1"/>
  <c r="AE57" i="1"/>
  <c r="AF57" i="1"/>
  <c r="AG57" i="1"/>
  <c r="AH57" i="1"/>
  <c r="AI57" i="1"/>
  <c r="AM57" i="1"/>
  <c r="AD58" i="1"/>
  <c r="AE58" i="1"/>
  <c r="AF58" i="1"/>
  <c r="AG58" i="1"/>
  <c r="AH58" i="1"/>
  <c r="AI58" i="1"/>
  <c r="AM58" i="1"/>
  <c r="AD59" i="1"/>
  <c r="AE59" i="1"/>
  <c r="AF59" i="1"/>
  <c r="AG59" i="1"/>
  <c r="AH59" i="1"/>
  <c r="AI59" i="1"/>
  <c r="AM59" i="1"/>
  <c r="AD60" i="1"/>
  <c r="AE60" i="1"/>
  <c r="AF60" i="1"/>
  <c r="AG60" i="1"/>
  <c r="AH60" i="1"/>
  <c r="AI60" i="1"/>
  <c r="AM60" i="1"/>
  <c r="AD61" i="1"/>
  <c r="AE61" i="1"/>
  <c r="AF61" i="1"/>
  <c r="AG61" i="1"/>
  <c r="AH61" i="1"/>
  <c r="AI61" i="1"/>
  <c r="AM61" i="1"/>
  <c r="AD62" i="1"/>
  <c r="AE62" i="1"/>
  <c r="AF62" i="1"/>
  <c r="AG62" i="1"/>
  <c r="AH62" i="1"/>
  <c r="AI62" i="1"/>
  <c r="AM62" i="1"/>
  <c r="AD63" i="1"/>
  <c r="AE63" i="1"/>
  <c r="AF63" i="1"/>
  <c r="AG63" i="1"/>
  <c r="AH63" i="1"/>
  <c r="AI63" i="1"/>
  <c r="AM63" i="1"/>
  <c r="AD64" i="1"/>
  <c r="AE64" i="1"/>
  <c r="AF64" i="1"/>
  <c r="AG64" i="1"/>
  <c r="AH64" i="1"/>
  <c r="AI64" i="1"/>
  <c r="AM64" i="1"/>
  <c r="AD65" i="1"/>
  <c r="AE65" i="1"/>
  <c r="AF65" i="1"/>
  <c r="AG65" i="1"/>
  <c r="AH65" i="1"/>
  <c r="AI65" i="1"/>
  <c r="AM65" i="1"/>
  <c r="AD66" i="1"/>
  <c r="AE66" i="1"/>
  <c r="AF66" i="1"/>
  <c r="AG66" i="1"/>
  <c r="AH66" i="1"/>
  <c r="AI66" i="1"/>
  <c r="AM66" i="1"/>
  <c r="AD67" i="1"/>
  <c r="AE67" i="1"/>
  <c r="AF67" i="1"/>
  <c r="AG67" i="1"/>
  <c r="AH67" i="1"/>
  <c r="AI67" i="1"/>
  <c r="AM67" i="1"/>
  <c r="AD68" i="1"/>
  <c r="AE68" i="1"/>
  <c r="AF68" i="1"/>
  <c r="AG68" i="1"/>
  <c r="AH68" i="1"/>
  <c r="AI68" i="1"/>
  <c r="AM68" i="1"/>
  <c r="AD69" i="1"/>
  <c r="AE69" i="1"/>
  <c r="AF69" i="1"/>
  <c r="AG69" i="1"/>
  <c r="AH69" i="1"/>
  <c r="AI69" i="1"/>
  <c r="AM69" i="1"/>
  <c r="AD70" i="1"/>
  <c r="AE70" i="1"/>
  <c r="AF70" i="1"/>
  <c r="AG70" i="1"/>
  <c r="AH70" i="1"/>
  <c r="AI70" i="1"/>
  <c r="AM70" i="1"/>
  <c r="AD71" i="1"/>
  <c r="AE71" i="1"/>
  <c r="AF71" i="1"/>
  <c r="AG71" i="1"/>
  <c r="AH71" i="1"/>
  <c r="AI71" i="1"/>
  <c r="AM71" i="1"/>
  <c r="AD72" i="1"/>
  <c r="AE72" i="1"/>
  <c r="AF72" i="1"/>
  <c r="AG72" i="1"/>
  <c r="AH72" i="1"/>
  <c r="AI72" i="1"/>
  <c r="AM72" i="1"/>
  <c r="AD73" i="1"/>
  <c r="AE73" i="1"/>
  <c r="AF73" i="1"/>
  <c r="AG73" i="1"/>
  <c r="AH73" i="1"/>
  <c r="AI73" i="1"/>
  <c r="AM73" i="1"/>
  <c r="AD74" i="1"/>
  <c r="AE74" i="1"/>
  <c r="AF74" i="1"/>
  <c r="AG74" i="1"/>
  <c r="AH74" i="1"/>
  <c r="AI74" i="1"/>
  <c r="AM74" i="1"/>
  <c r="AD75" i="1"/>
  <c r="AE75" i="1"/>
  <c r="AF75" i="1"/>
  <c r="AG75" i="1"/>
  <c r="AH75" i="1"/>
  <c r="AI75" i="1"/>
  <c r="AM75" i="1"/>
  <c r="AD76" i="1"/>
  <c r="AE76" i="1"/>
  <c r="AF76" i="1"/>
  <c r="AG76" i="1"/>
  <c r="AH76" i="1"/>
  <c r="AI76" i="1"/>
  <c r="AM76" i="1"/>
  <c r="AD77" i="1"/>
  <c r="AE77" i="1"/>
  <c r="AF77" i="1"/>
  <c r="AG77" i="1"/>
  <c r="AH77" i="1"/>
  <c r="AI77" i="1"/>
  <c r="AM77" i="1"/>
  <c r="AD78" i="1"/>
  <c r="AE78" i="1"/>
  <c r="AF78" i="1"/>
  <c r="AG78" i="1"/>
  <c r="AH78" i="1"/>
  <c r="AI78" i="1"/>
  <c r="AM78" i="1"/>
  <c r="AD79" i="1"/>
  <c r="AE79" i="1"/>
  <c r="AF79" i="1"/>
  <c r="AG79" i="1"/>
  <c r="AH79" i="1"/>
  <c r="AI79" i="1"/>
  <c r="AM79" i="1"/>
  <c r="AD80" i="1"/>
  <c r="AE80" i="1"/>
  <c r="AF80" i="1"/>
  <c r="AG80" i="1"/>
  <c r="AH80" i="1"/>
  <c r="AI80" i="1"/>
  <c r="AM80" i="1"/>
  <c r="AD81" i="1"/>
  <c r="AE81" i="1"/>
  <c r="AF81" i="1"/>
  <c r="AG81" i="1"/>
  <c r="AH81" i="1"/>
  <c r="AI81" i="1"/>
  <c r="AM81" i="1"/>
  <c r="AD82" i="1"/>
  <c r="AE82" i="1"/>
  <c r="AF82" i="1"/>
  <c r="AG82" i="1"/>
  <c r="AH82" i="1"/>
  <c r="AI82" i="1"/>
  <c r="AM82" i="1"/>
  <c r="AD83" i="1"/>
  <c r="AE83" i="1"/>
  <c r="AF83" i="1"/>
  <c r="AG83" i="1"/>
  <c r="AH83" i="1"/>
  <c r="AI83" i="1"/>
  <c r="AM83" i="1"/>
  <c r="AD84" i="1"/>
  <c r="AE84" i="1"/>
  <c r="AF84" i="1"/>
  <c r="AG84" i="1"/>
  <c r="AH84" i="1"/>
  <c r="AI84" i="1"/>
  <c r="AM84" i="1"/>
  <c r="AD85" i="1"/>
  <c r="AE85" i="1"/>
  <c r="AF85" i="1"/>
  <c r="AG85" i="1"/>
  <c r="AH85" i="1"/>
  <c r="AI85" i="1"/>
  <c r="AM85" i="1"/>
  <c r="AD86" i="1"/>
  <c r="AE86" i="1"/>
  <c r="AF86" i="1"/>
  <c r="AG86" i="1"/>
  <c r="AH86" i="1"/>
  <c r="AI86" i="1"/>
  <c r="AM86" i="1"/>
  <c r="AD87" i="1"/>
  <c r="AE87" i="1"/>
  <c r="AF87" i="1"/>
  <c r="AG87" i="1"/>
  <c r="AH87" i="1"/>
  <c r="AI87" i="1"/>
  <c r="AM87" i="1"/>
  <c r="AD88" i="1"/>
  <c r="AE88" i="1"/>
  <c r="AF88" i="1"/>
  <c r="AG88" i="1"/>
  <c r="AH88" i="1"/>
  <c r="AI88" i="1"/>
  <c r="AM88" i="1"/>
  <c r="AD89" i="1"/>
  <c r="AE89" i="1"/>
  <c r="AF89" i="1"/>
  <c r="AG89" i="1"/>
  <c r="AH89" i="1"/>
  <c r="AI89" i="1"/>
  <c r="AM89" i="1"/>
  <c r="AD90" i="1"/>
  <c r="AE90" i="1"/>
  <c r="AF90" i="1"/>
  <c r="AG90" i="1"/>
  <c r="AH90" i="1"/>
  <c r="AI90" i="1"/>
  <c r="AM90" i="1"/>
  <c r="AD91" i="1"/>
  <c r="AE91" i="1"/>
  <c r="AF91" i="1"/>
  <c r="AG91" i="1"/>
  <c r="AH91" i="1"/>
  <c r="AI91" i="1"/>
  <c r="AM91" i="1"/>
  <c r="AD92" i="1"/>
  <c r="AE92" i="1"/>
  <c r="AF92" i="1"/>
  <c r="AG92" i="1"/>
  <c r="AH92" i="1"/>
  <c r="AI92" i="1"/>
  <c r="AM92" i="1"/>
  <c r="AD93" i="1"/>
  <c r="AE93" i="1"/>
  <c r="AF93" i="1"/>
  <c r="AG93" i="1"/>
  <c r="AH93" i="1"/>
  <c r="AI93" i="1"/>
  <c r="AM93" i="1"/>
  <c r="AD94" i="1"/>
  <c r="AE94" i="1"/>
  <c r="AF94" i="1"/>
  <c r="AG94" i="1"/>
  <c r="AH94" i="1"/>
  <c r="AI94" i="1"/>
  <c r="AM94" i="1"/>
  <c r="AD95" i="1"/>
  <c r="AE95" i="1"/>
  <c r="AF95" i="1"/>
  <c r="AG95" i="1"/>
  <c r="AH95" i="1"/>
  <c r="AI95" i="1"/>
  <c r="AM95" i="1"/>
  <c r="AD96" i="1"/>
  <c r="AE96" i="1"/>
  <c r="AF96" i="1"/>
  <c r="AG96" i="1"/>
  <c r="AH96" i="1"/>
  <c r="AI96" i="1"/>
  <c r="AM96" i="1"/>
  <c r="AD97" i="1"/>
  <c r="AE97" i="1"/>
  <c r="AF97" i="1"/>
  <c r="AG97" i="1"/>
  <c r="AH97" i="1"/>
  <c r="AI97" i="1"/>
  <c r="AM97" i="1"/>
  <c r="AD98" i="1"/>
  <c r="AE98" i="1"/>
  <c r="AF98" i="1"/>
  <c r="AG98" i="1"/>
  <c r="AH98" i="1"/>
  <c r="AI98" i="1"/>
  <c r="AM98" i="1"/>
  <c r="AD99" i="1"/>
  <c r="AE99" i="1"/>
  <c r="AF99" i="1"/>
  <c r="AG99" i="1"/>
  <c r="AH99" i="1"/>
  <c r="AI99" i="1"/>
  <c r="AM99" i="1"/>
  <c r="AD100" i="1"/>
  <c r="AE100" i="1"/>
  <c r="AF100" i="1"/>
  <c r="AG100" i="1"/>
  <c r="AH100" i="1"/>
  <c r="AI100" i="1"/>
  <c r="AM100" i="1"/>
  <c r="AD101" i="1"/>
  <c r="AE101" i="1"/>
  <c r="AF101" i="1"/>
  <c r="AG101" i="1"/>
  <c r="AH101" i="1"/>
  <c r="AI101" i="1"/>
  <c r="AM101" i="1"/>
  <c r="AD102" i="1"/>
  <c r="AE102" i="1"/>
  <c r="AF102" i="1"/>
  <c r="AG102" i="1"/>
  <c r="AH102" i="1"/>
  <c r="AI102" i="1"/>
  <c r="AM102" i="1"/>
  <c r="AD103" i="1"/>
  <c r="AE103" i="1"/>
  <c r="AF103" i="1"/>
  <c r="AG103" i="1"/>
  <c r="AH103" i="1"/>
  <c r="AI103" i="1"/>
  <c r="AM103" i="1"/>
  <c r="AD104" i="1"/>
  <c r="AE104" i="1"/>
  <c r="AF104" i="1"/>
  <c r="AG104" i="1"/>
  <c r="AH104" i="1"/>
  <c r="AI104" i="1"/>
  <c r="AM104" i="1"/>
  <c r="AD105" i="1"/>
  <c r="AE105" i="1"/>
  <c r="AF105" i="1"/>
  <c r="AG105" i="1"/>
  <c r="AH105" i="1"/>
  <c r="AI105" i="1"/>
  <c r="AM105" i="1"/>
  <c r="AD106" i="1"/>
  <c r="AE106" i="1"/>
  <c r="AF106" i="1"/>
  <c r="AG106" i="1"/>
  <c r="AH106" i="1"/>
  <c r="AI106" i="1"/>
  <c r="AM106" i="1"/>
  <c r="AD107" i="1"/>
  <c r="AE107" i="1"/>
  <c r="AF107" i="1"/>
  <c r="AG107" i="1"/>
  <c r="AH107" i="1"/>
  <c r="AI107" i="1"/>
  <c r="AM107" i="1"/>
  <c r="AD108" i="1"/>
  <c r="AE108" i="1"/>
  <c r="AF108" i="1"/>
  <c r="AG108" i="1"/>
  <c r="AH108" i="1"/>
  <c r="AI108" i="1"/>
  <c r="AM108" i="1"/>
  <c r="AD109" i="1"/>
  <c r="AE109" i="1"/>
  <c r="AF109" i="1"/>
  <c r="AG109" i="1"/>
  <c r="AH109" i="1"/>
  <c r="AI109" i="1"/>
  <c r="AM109" i="1"/>
  <c r="AD110" i="1"/>
  <c r="AE110" i="1"/>
  <c r="AF110" i="1"/>
  <c r="AG110" i="1"/>
  <c r="AH110" i="1"/>
  <c r="AI110" i="1"/>
  <c r="AM110" i="1"/>
  <c r="AD111" i="1"/>
  <c r="AE111" i="1"/>
  <c r="AF111" i="1"/>
  <c r="AG111" i="1"/>
  <c r="AH111" i="1"/>
  <c r="AI111" i="1"/>
  <c r="AM111" i="1"/>
  <c r="AD112" i="1"/>
  <c r="AE112" i="1"/>
  <c r="AF112" i="1"/>
  <c r="AG112" i="1"/>
  <c r="AH112" i="1"/>
  <c r="AI112" i="1"/>
  <c r="AM112" i="1"/>
  <c r="AD113" i="1"/>
  <c r="AE113" i="1"/>
  <c r="AF113" i="1"/>
  <c r="AG113" i="1"/>
  <c r="AH113" i="1"/>
  <c r="AI113" i="1"/>
  <c r="AM113" i="1"/>
  <c r="AD114" i="1"/>
  <c r="AE114" i="1"/>
  <c r="AF114" i="1"/>
  <c r="AG114" i="1"/>
  <c r="AH114" i="1"/>
  <c r="AI114" i="1"/>
  <c r="AM114" i="1"/>
  <c r="AD115" i="1"/>
  <c r="AE115" i="1"/>
  <c r="AF115" i="1"/>
  <c r="AG115" i="1"/>
  <c r="AH115" i="1"/>
  <c r="AI115" i="1"/>
  <c r="AM115" i="1"/>
  <c r="AD116" i="1"/>
  <c r="AE116" i="1"/>
  <c r="AF116" i="1"/>
  <c r="AG116" i="1"/>
  <c r="AH116" i="1"/>
  <c r="AI116" i="1"/>
  <c r="AM116" i="1"/>
  <c r="AD117" i="1"/>
  <c r="AE117" i="1"/>
  <c r="AF117" i="1"/>
  <c r="AG117" i="1"/>
  <c r="AH117" i="1"/>
  <c r="AI117" i="1"/>
  <c r="AM117" i="1"/>
  <c r="AD118" i="1"/>
  <c r="AE118" i="1"/>
  <c r="AF118" i="1"/>
  <c r="AG118" i="1"/>
  <c r="AH118" i="1"/>
  <c r="AI118" i="1"/>
  <c r="AM118" i="1"/>
  <c r="AD119" i="1"/>
  <c r="AE119" i="1"/>
  <c r="AF119" i="1"/>
  <c r="AG119" i="1"/>
  <c r="AH119" i="1"/>
  <c r="AI119" i="1"/>
  <c r="AM119" i="1"/>
  <c r="AD120" i="1"/>
  <c r="AE120" i="1"/>
  <c r="AF120" i="1"/>
  <c r="AG120" i="1"/>
  <c r="AH120" i="1"/>
  <c r="AI120" i="1"/>
  <c r="AM120" i="1"/>
  <c r="AD121" i="1"/>
  <c r="AE121" i="1"/>
  <c r="AF121" i="1"/>
  <c r="AG121" i="1"/>
  <c r="AH121" i="1"/>
  <c r="AI121" i="1"/>
  <c r="AM121" i="1"/>
  <c r="AD122" i="1"/>
  <c r="AE122" i="1"/>
  <c r="AF122" i="1"/>
  <c r="AG122" i="1"/>
  <c r="AH122" i="1"/>
  <c r="AI122" i="1"/>
  <c r="AM122" i="1"/>
  <c r="AD123" i="1"/>
  <c r="AE123" i="1"/>
  <c r="AF123" i="1"/>
  <c r="AG123" i="1"/>
  <c r="AH123" i="1"/>
  <c r="AI123" i="1"/>
  <c r="AM123" i="1"/>
  <c r="AD124" i="1"/>
  <c r="AE124" i="1"/>
  <c r="AF124" i="1"/>
  <c r="AG124" i="1"/>
  <c r="AH124" i="1"/>
  <c r="AI124" i="1"/>
  <c r="AM124" i="1"/>
  <c r="AD125" i="1"/>
  <c r="AE125" i="1"/>
  <c r="AF125" i="1"/>
  <c r="AG125" i="1"/>
  <c r="AH125" i="1"/>
  <c r="AI125" i="1"/>
  <c r="AM125" i="1"/>
  <c r="AD126" i="1"/>
  <c r="AE126" i="1"/>
  <c r="AF126" i="1"/>
  <c r="AG126" i="1"/>
  <c r="AH126" i="1"/>
  <c r="AI126" i="1"/>
  <c r="AM126" i="1"/>
  <c r="AD127" i="1"/>
  <c r="AE127" i="1"/>
  <c r="AF127" i="1"/>
  <c r="AG127" i="1"/>
  <c r="AH127" i="1"/>
  <c r="AI127" i="1"/>
  <c r="AM127" i="1"/>
  <c r="AD128" i="1"/>
  <c r="AE128" i="1"/>
  <c r="AF128" i="1"/>
  <c r="AG128" i="1"/>
  <c r="AH128" i="1"/>
  <c r="AI128" i="1"/>
  <c r="AM128" i="1"/>
  <c r="AD129" i="1"/>
  <c r="AE129" i="1"/>
  <c r="AF129" i="1"/>
  <c r="AG129" i="1"/>
  <c r="AH129" i="1"/>
  <c r="AI129" i="1"/>
  <c r="AM129" i="1"/>
  <c r="AD130" i="1"/>
  <c r="AE130" i="1"/>
  <c r="AF130" i="1"/>
  <c r="AG130" i="1"/>
  <c r="AH130" i="1"/>
  <c r="AI130" i="1"/>
  <c r="AM130" i="1"/>
  <c r="AD131" i="1"/>
  <c r="AE131" i="1"/>
  <c r="AF131" i="1"/>
  <c r="AG131" i="1"/>
  <c r="AH131" i="1"/>
  <c r="AI131" i="1"/>
  <c r="AM131" i="1"/>
  <c r="AD132" i="1"/>
  <c r="AE132" i="1"/>
  <c r="AF132" i="1"/>
  <c r="AG132" i="1"/>
  <c r="AH132" i="1"/>
  <c r="AI132" i="1"/>
  <c r="AM132" i="1"/>
  <c r="AD133" i="1"/>
  <c r="AE133" i="1"/>
  <c r="AF133" i="1"/>
  <c r="AG133" i="1"/>
  <c r="AH133" i="1"/>
  <c r="AI133" i="1"/>
  <c r="AM133" i="1"/>
  <c r="AD134" i="1"/>
  <c r="AE134" i="1"/>
  <c r="AF134" i="1"/>
  <c r="AG134" i="1"/>
  <c r="AH134" i="1"/>
  <c r="AI134" i="1"/>
  <c r="AM134" i="1"/>
  <c r="AD135" i="1"/>
  <c r="AE135" i="1"/>
  <c r="AF135" i="1"/>
  <c r="AG135" i="1"/>
  <c r="AH135" i="1"/>
  <c r="AI135" i="1"/>
  <c r="AM135" i="1"/>
  <c r="AD136" i="1"/>
  <c r="AE136" i="1"/>
  <c r="AF136" i="1"/>
  <c r="AG136" i="1"/>
  <c r="AH136" i="1"/>
  <c r="AI136" i="1"/>
  <c r="AM136" i="1"/>
  <c r="AD137" i="1"/>
  <c r="AE137" i="1"/>
  <c r="AF137" i="1"/>
  <c r="AG137" i="1"/>
  <c r="AH137" i="1"/>
  <c r="AI137" i="1"/>
  <c r="AM137" i="1"/>
  <c r="AD138" i="1"/>
  <c r="AE138" i="1"/>
  <c r="AF138" i="1"/>
  <c r="AG138" i="1"/>
  <c r="AH138" i="1"/>
  <c r="AI138" i="1"/>
  <c r="AM138" i="1"/>
  <c r="AD139" i="1"/>
  <c r="AE139" i="1"/>
  <c r="AF139" i="1"/>
  <c r="AG139" i="1"/>
  <c r="AH139" i="1"/>
  <c r="AI139" i="1"/>
  <c r="AM139" i="1"/>
  <c r="AD140" i="1"/>
  <c r="AE140" i="1"/>
  <c r="AF140" i="1"/>
  <c r="AG140" i="1"/>
  <c r="AH140" i="1"/>
  <c r="AI140" i="1"/>
  <c r="AM140" i="1"/>
  <c r="AD141" i="1"/>
  <c r="AE141" i="1"/>
  <c r="AF141" i="1"/>
  <c r="AG141" i="1"/>
  <c r="AH141" i="1"/>
  <c r="AI141" i="1"/>
  <c r="AM141" i="1"/>
  <c r="AD142" i="1"/>
  <c r="AE142" i="1"/>
  <c r="AF142" i="1"/>
  <c r="AG142" i="1"/>
  <c r="AH142" i="1"/>
  <c r="AI142" i="1"/>
  <c r="AM142" i="1"/>
  <c r="AD143" i="1"/>
  <c r="AE143" i="1"/>
  <c r="AF143" i="1"/>
  <c r="AG143" i="1"/>
  <c r="AH143" i="1"/>
  <c r="AI143" i="1"/>
  <c r="AM143" i="1"/>
  <c r="AD144" i="1"/>
  <c r="AE144" i="1"/>
  <c r="AF144" i="1"/>
  <c r="AG144" i="1"/>
  <c r="AH144" i="1"/>
  <c r="AI144" i="1"/>
  <c r="AM144" i="1"/>
  <c r="AD145" i="1"/>
  <c r="AE145" i="1"/>
  <c r="AF145" i="1"/>
  <c r="AG145" i="1"/>
  <c r="AH145" i="1"/>
  <c r="AI145" i="1"/>
  <c r="AM145" i="1"/>
  <c r="AD146" i="1"/>
  <c r="AE146" i="1"/>
  <c r="AF146" i="1"/>
  <c r="AG146" i="1"/>
  <c r="AH146" i="1"/>
  <c r="AI146" i="1"/>
  <c r="AM146" i="1"/>
  <c r="AD147" i="1"/>
  <c r="AE147" i="1"/>
  <c r="AF147" i="1"/>
  <c r="AG147" i="1"/>
  <c r="AH147" i="1"/>
  <c r="AI147" i="1"/>
  <c r="AM147" i="1"/>
  <c r="AD148" i="1"/>
  <c r="AE148" i="1"/>
  <c r="AF148" i="1"/>
  <c r="AG148" i="1"/>
  <c r="AH148" i="1"/>
  <c r="AI148" i="1"/>
  <c r="AM148" i="1"/>
  <c r="AD149" i="1"/>
  <c r="AE149" i="1"/>
  <c r="AF149" i="1"/>
  <c r="AG149" i="1"/>
  <c r="AH149" i="1"/>
  <c r="AI149" i="1"/>
  <c r="AM149" i="1"/>
  <c r="AD150" i="1"/>
  <c r="AE150" i="1"/>
  <c r="AF150" i="1"/>
  <c r="AG150" i="1"/>
  <c r="AH150" i="1"/>
  <c r="AI150" i="1"/>
  <c r="AM150" i="1"/>
  <c r="AD151" i="1"/>
  <c r="AE151" i="1"/>
  <c r="AF151" i="1"/>
  <c r="AG151" i="1"/>
  <c r="AH151" i="1"/>
  <c r="AI151" i="1"/>
  <c r="AM151" i="1"/>
  <c r="AD152" i="1"/>
  <c r="AE152" i="1"/>
  <c r="AF152" i="1"/>
  <c r="AG152" i="1"/>
  <c r="AH152" i="1"/>
  <c r="AI152" i="1"/>
  <c r="AM152" i="1"/>
  <c r="AD153" i="1"/>
  <c r="AE153" i="1"/>
  <c r="AF153" i="1"/>
  <c r="AG153" i="1"/>
  <c r="AH153" i="1"/>
  <c r="AI153" i="1"/>
  <c r="AM153" i="1"/>
  <c r="AD154" i="1"/>
  <c r="AE154" i="1"/>
  <c r="AF154" i="1"/>
  <c r="AG154" i="1"/>
  <c r="AH154" i="1"/>
  <c r="AI154" i="1"/>
  <c r="AM154" i="1"/>
  <c r="AD155" i="1"/>
  <c r="AE155" i="1"/>
  <c r="AF155" i="1"/>
  <c r="AG155" i="1"/>
  <c r="AH155" i="1"/>
  <c r="AI155" i="1"/>
  <c r="AM155" i="1"/>
  <c r="AD156" i="1"/>
  <c r="AE156" i="1"/>
  <c r="AF156" i="1"/>
  <c r="AG156" i="1"/>
  <c r="AH156" i="1"/>
  <c r="AI156" i="1"/>
  <c r="AM156" i="1"/>
  <c r="AD157" i="1"/>
  <c r="AE157" i="1"/>
  <c r="AF157" i="1"/>
  <c r="AG157" i="1"/>
  <c r="AH157" i="1"/>
  <c r="AI157" i="1"/>
  <c r="AM157" i="1"/>
  <c r="AD158" i="1"/>
  <c r="AE158" i="1"/>
  <c r="AF158" i="1"/>
  <c r="AG158" i="1"/>
  <c r="AH158" i="1"/>
  <c r="AI158" i="1"/>
  <c r="AM158" i="1"/>
  <c r="AD159" i="1"/>
  <c r="AE159" i="1"/>
  <c r="AF159" i="1"/>
  <c r="AG159" i="1"/>
  <c r="AH159" i="1"/>
  <c r="AI159" i="1"/>
  <c r="AM159" i="1"/>
  <c r="AD160" i="1"/>
  <c r="AE160" i="1"/>
  <c r="AF160" i="1"/>
  <c r="AG160" i="1"/>
  <c r="AH160" i="1"/>
  <c r="AI160" i="1"/>
  <c r="AM160" i="1"/>
  <c r="AD161" i="1"/>
  <c r="AE161" i="1"/>
  <c r="AF161" i="1"/>
  <c r="AG161" i="1"/>
  <c r="AH161" i="1"/>
  <c r="AI161" i="1"/>
  <c r="AM161" i="1"/>
  <c r="AD162" i="1"/>
  <c r="AE162" i="1"/>
  <c r="AF162" i="1"/>
  <c r="AG162" i="1"/>
  <c r="AH162" i="1"/>
  <c r="AI162" i="1"/>
  <c r="AM162" i="1"/>
  <c r="AD163" i="1"/>
  <c r="AE163" i="1"/>
  <c r="AF163" i="1"/>
  <c r="AG163" i="1"/>
  <c r="AH163" i="1"/>
  <c r="AI163" i="1"/>
  <c r="AM163" i="1"/>
  <c r="AD164" i="1"/>
  <c r="AE164" i="1"/>
  <c r="AF164" i="1"/>
  <c r="AG164" i="1"/>
  <c r="AH164" i="1"/>
  <c r="AI164" i="1"/>
  <c r="AM164" i="1"/>
  <c r="AD165" i="1"/>
  <c r="AE165" i="1"/>
  <c r="AF165" i="1"/>
  <c r="AG165" i="1"/>
  <c r="AH165" i="1"/>
  <c r="AI165" i="1"/>
  <c r="AM165" i="1"/>
  <c r="AD166" i="1"/>
  <c r="AE166" i="1"/>
  <c r="AF166" i="1"/>
  <c r="AG166" i="1"/>
  <c r="AH166" i="1"/>
  <c r="AI166" i="1"/>
  <c r="AM166" i="1"/>
  <c r="AD167" i="1"/>
  <c r="AE167" i="1"/>
  <c r="AF167" i="1"/>
  <c r="AG167" i="1"/>
  <c r="AH167" i="1"/>
  <c r="AI167" i="1"/>
  <c r="AM167" i="1"/>
  <c r="AD168" i="1"/>
  <c r="AE168" i="1"/>
  <c r="AF168" i="1"/>
  <c r="AG168" i="1"/>
  <c r="AH168" i="1"/>
  <c r="AI168" i="1"/>
  <c r="AM168" i="1"/>
  <c r="AD169" i="1"/>
  <c r="AE169" i="1"/>
  <c r="AF169" i="1"/>
  <c r="AG169" i="1"/>
  <c r="AH169" i="1"/>
  <c r="AI169" i="1"/>
  <c r="AM169" i="1"/>
  <c r="AD170" i="1"/>
  <c r="AE170" i="1"/>
  <c r="AF170" i="1"/>
  <c r="AG170" i="1"/>
  <c r="AH170" i="1"/>
  <c r="AI170" i="1"/>
  <c r="AM170" i="1"/>
  <c r="AD171" i="1"/>
  <c r="AE171" i="1"/>
  <c r="AF171" i="1"/>
  <c r="AG171" i="1"/>
  <c r="AH171" i="1"/>
  <c r="AI171" i="1"/>
  <c r="AM171" i="1"/>
  <c r="AD172" i="1"/>
  <c r="AE172" i="1"/>
  <c r="AF172" i="1"/>
  <c r="AG172" i="1"/>
  <c r="AH172" i="1"/>
  <c r="AI172" i="1"/>
  <c r="AM172" i="1"/>
  <c r="AD173" i="1"/>
  <c r="AE173" i="1"/>
  <c r="AF173" i="1"/>
  <c r="AG173" i="1"/>
  <c r="AH173" i="1"/>
  <c r="AI173" i="1"/>
  <c r="AM173" i="1"/>
  <c r="AD174" i="1"/>
  <c r="AE174" i="1"/>
  <c r="AF174" i="1"/>
  <c r="AG174" i="1"/>
  <c r="AH174" i="1"/>
  <c r="AI174" i="1"/>
  <c r="AM174" i="1"/>
  <c r="AD175" i="1"/>
  <c r="AE175" i="1"/>
  <c r="AF175" i="1"/>
  <c r="AG175" i="1"/>
  <c r="AH175" i="1"/>
  <c r="AI175" i="1"/>
  <c r="AM175" i="1"/>
  <c r="AD176" i="1"/>
  <c r="AE176" i="1"/>
  <c r="AF176" i="1"/>
  <c r="AG176" i="1"/>
  <c r="AH176" i="1"/>
  <c r="AI176" i="1"/>
  <c r="AM176" i="1"/>
  <c r="AD177" i="1"/>
  <c r="AE177" i="1"/>
  <c r="AF177" i="1"/>
  <c r="AG177" i="1"/>
  <c r="AH177" i="1"/>
  <c r="AI177" i="1"/>
  <c r="AM177" i="1"/>
  <c r="AD178" i="1"/>
  <c r="AE178" i="1"/>
  <c r="AF178" i="1"/>
  <c r="AG178" i="1"/>
  <c r="AH178" i="1"/>
  <c r="AI178" i="1"/>
  <c r="AM178" i="1"/>
  <c r="AD179" i="1"/>
  <c r="AE179" i="1"/>
  <c r="AF179" i="1"/>
  <c r="AG179" i="1"/>
  <c r="AH179" i="1"/>
  <c r="AI179" i="1"/>
  <c r="AM179" i="1"/>
  <c r="AD180" i="1"/>
  <c r="AE180" i="1"/>
  <c r="AF180" i="1"/>
  <c r="AG180" i="1"/>
  <c r="AH180" i="1"/>
  <c r="AI180" i="1"/>
  <c r="AM180" i="1"/>
  <c r="AD181" i="1"/>
  <c r="AE181" i="1"/>
  <c r="AF181" i="1"/>
  <c r="AG181" i="1"/>
  <c r="AH181" i="1"/>
  <c r="AI181" i="1"/>
  <c r="AM181" i="1"/>
  <c r="AD182" i="1"/>
  <c r="AE182" i="1"/>
  <c r="AF182" i="1"/>
  <c r="AG182" i="1"/>
  <c r="AH182" i="1"/>
  <c r="AI182" i="1"/>
  <c r="AM182" i="1"/>
  <c r="AD183" i="1"/>
  <c r="AE183" i="1"/>
  <c r="AF183" i="1"/>
  <c r="AG183" i="1"/>
  <c r="AH183" i="1"/>
  <c r="AI183" i="1"/>
  <c r="AM183" i="1"/>
  <c r="AD184" i="1"/>
  <c r="AE184" i="1"/>
  <c r="AF184" i="1"/>
  <c r="AG184" i="1"/>
  <c r="AH184" i="1"/>
  <c r="AI184" i="1"/>
  <c r="AM184" i="1"/>
  <c r="AD185" i="1"/>
  <c r="AE185" i="1"/>
  <c r="AF185" i="1"/>
  <c r="AG185" i="1"/>
  <c r="AH185" i="1"/>
  <c r="AI185" i="1"/>
  <c r="AM185" i="1"/>
  <c r="AD186" i="1"/>
  <c r="AE186" i="1"/>
  <c r="AF186" i="1"/>
  <c r="AG186" i="1"/>
  <c r="AH186" i="1"/>
  <c r="AI186" i="1"/>
  <c r="AM186" i="1"/>
  <c r="AD187" i="1"/>
  <c r="AE187" i="1"/>
  <c r="AF187" i="1"/>
  <c r="AG187" i="1"/>
  <c r="AH187" i="1"/>
  <c r="AI187" i="1"/>
  <c r="AM187" i="1"/>
  <c r="AD188" i="1"/>
  <c r="AE188" i="1"/>
  <c r="AF188" i="1"/>
  <c r="AG188" i="1"/>
  <c r="AH188" i="1"/>
  <c r="AI188" i="1"/>
  <c r="AM188" i="1"/>
  <c r="AD189" i="1"/>
  <c r="AE189" i="1"/>
  <c r="AF189" i="1"/>
  <c r="AG189" i="1"/>
  <c r="AH189" i="1"/>
  <c r="AI189" i="1"/>
  <c r="AM189" i="1"/>
  <c r="AD190" i="1"/>
  <c r="AE190" i="1"/>
  <c r="AF190" i="1"/>
  <c r="AG190" i="1"/>
  <c r="AH190" i="1"/>
  <c r="AI190" i="1"/>
  <c r="AM190" i="1"/>
  <c r="AD191" i="1"/>
  <c r="AE191" i="1"/>
  <c r="AF191" i="1"/>
  <c r="AG191" i="1"/>
  <c r="AH191" i="1"/>
  <c r="AI191" i="1"/>
  <c r="AM191" i="1"/>
  <c r="AD192" i="1"/>
  <c r="AE192" i="1"/>
  <c r="AF192" i="1"/>
  <c r="AG192" i="1"/>
  <c r="AH192" i="1"/>
  <c r="AI192" i="1"/>
  <c r="AM192" i="1"/>
  <c r="AD193" i="1"/>
  <c r="AE193" i="1"/>
  <c r="AF193" i="1"/>
  <c r="AG193" i="1"/>
  <c r="AH193" i="1"/>
  <c r="AI193" i="1"/>
  <c r="AM193" i="1"/>
  <c r="AD194" i="1"/>
  <c r="AE194" i="1"/>
  <c r="AF194" i="1"/>
  <c r="AG194" i="1"/>
  <c r="AH194" i="1"/>
  <c r="AI194" i="1"/>
  <c r="AM194" i="1"/>
  <c r="AD195" i="1"/>
  <c r="AE195" i="1"/>
  <c r="AF195" i="1"/>
  <c r="AG195" i="1"/>
  <c r="AH195" i="1"/>
  <c r="AI195" i="1"/>
  <c r="AM195" i="1"/>
  <c r="AD196" i="1"/>
  <c r="AE196" i="1"/>
  <c r="AF196" i="1"/>
  <c r="AG196" i="1"/>
  <c r="AH196" i="1"/>
  <c r="AI196" i="1"/>
  <c r="AM196" i="1"/>
  <c r="AD197" i="1"/>
  <c r="AE197" i="1"/>
  <c r="AF197" i="1"/>
  <c r="AG197" i="1"/>
  <c r="AH197" i="1"/>
  <c r="AI197" i="1"/>
  <c r="AM197" i="1"/>
  <c r="AD198" i="1"/>
  <c r="AE198" i="1"/>
  <c r="AF198" i="1"/>
  <c r="AG198" i="1"/>
  <c r="AH198" i="1"/>
  <c r="AI198" i="1"/>
  <c r="AM198" i="1"/>
  <c r="AD199" i="1"/>
  <c r="AE199" i="1"/>
  <c r="AF199" i="1"/>
  <c r="AG199" i="1"/>
  <c r="AH199" i="1"/>
  <c r="AI199" i="1"/>
  <c r="AM199" i="1"/>
  <c r="AD200" i="1"/>
  <c r="AE200" i="1"/>
  <c r="AF200" i="1"/>
  <c r="AG200" i="1"/>
  <c r="AH200" i="1"/>
  <c r="AI200" i="1"/>
  <c r="AM200" i="1"/>
  <c r="AD201" i="1"/>
  <c r="AE201" i="1"/>
  <c r="AF201" i="1"/>
  <c r="AG201" i="1"/>
  <c r="AH201" i="1"/>
  <c r="AI201" i="1"/>
  <c r="AM201" i="1"/>
  <c r="AD202" i="1"/>
  <c r="AE202" i="1"/>
  <c r="AF202" i="1"/>
  <c r="AG202" i="1"/>
  <c r="AH202" i="1"/>
  <c r="AI202" i="1"/>
  <c r="AM202" i="1"/>
  <c r="AD203" i="1"/>
  <c r="AE203" i="1"/>
  <c r="AF203" i="1"/>
  <c r="AG203" i="1"/>
  <c r="AH203" i="1"/>
  <c r="AI203" i="1"/>
  <c r="AM203" i="1"/>
  <c r="AD204" i="1"/>
  <c r="AE204" i="1"/>
  <c r="AF204" i="1"/>
  <c r="AG204" i="1"/>
  <c r="AH204" i="1"/>
  <c r="AI204" i="1"/>
  <c r="AM204" i="1"/>
  <c r="AD205" i="1"/>
  <c r="AE205" i="1"/>
  <c r="AF205" i="1"/>
  <c r="AG205" i="1"/>
  <c r="AH205" i="1"/>
  <c r="AI205" i="1"/>
  <c r="AM205" i="1"/>
  <c r="AD206" i="1"/>
  <c r="AE206" i="1"/>
  <c r="AF206" i="1"/>
  <c r="AG206" i="1"/>
  <c r="AH206" i="1"/>
  <c r="AI206" i="1"/>
  <c r="AM206" i="1"/>
  <c r="AD207" i="1"/>
  <c r="AE207" i="1"/>
  <c r="AF207" i="1"/>
  <c r="AG207" i="1"/>
  <c r="AH207" i="1"/>
  <c r="AI207" i="1"/>
  <c r="AM207" i="1"/>
  <c r="AD208" i="1"/>
  <c r="AE208" i="1"/>
  <c r="AF208" i="1"/>
  <c r="AG208" i="1"/>
  <c r="AH208" i="1"/>
  <c r="AI208" i="1"/>
  <c r="AM208" i="1"/>
  <c r="AD209" i="1"/>
  <c r="AE209" i="1"/>
  <c r="AF209" i="1"/>
  <c r="AG209" i="1"/>
  <c r="AH209" i="1"/>
  <c r="AI209" i="1"/>
  <c r="AM209" i="1"/>
  <c r="AD210" i="1"/>
  <c r="AE210" i="1"/>
  <c r="AF210" i="1"/>
  <c r="AG210" i="1"/>
  <c r="AH210" i="1"/>
  <c r="AI210" i="1"/>
  <c r="AM210" i="1"/>
  <c r="AD211" i="1"/>
  <c r="AE211" i="1"/>
  <c r="AF211" i="1"/>
  <c r="AG211" i="1"/>
  <c r="AH211" i="1"/>
  <c r="AI211" i="1"/>
  <c r="AM211" i="1"/>
  <c r="AD212" i="1"/>
  <c r="AE212" i="1"/>
  <c r="AF212" i="1"/>
  <c r="AG212" i="1"/>
  <c r="AH212" i="1"/>
  <c r="AI212" i="1"/>
  <c r="AM212" i="1"/>
  <c r="AD213" i="1"/>
  <c r="AE213" i="1"/>
  <c r="AF213" i="1"/>
  <c r="AG213" i="1"/>
  <c r="AH213" i="1"/>
  <c r="AI213" i="1"/>
  <c r="AM213" i="1"/>
  <c r="AD214" i="1"/>
  <c r="AE214" i="1"/>
  <c r="AF214" i="1"/>
  <c r="AG214" i="1"/>
  <c r="AH214" i="1"/>
  <c r="AI214" i="1"/>
  <c r="AM214" i="1"/>
  <c r="AD215" i="1"/>
  <c r="AE215" i="1"/>
  <c r="AF215" i="1"/>
  <c r="AG215" i="1"/>
  <c r="AH215" i="1"/>
  <c r="AI215" i="1"/>
  <c r="AM215" i="1"/>
  <c r="AD216" i="1"/>
  <c r="AE216" i="1"/>
  <c r="AF216" i="1"/>
  <c r="AG216" i="1"/>
  <c r="AH216" i="1"/>
  <c r="AI216" i="1"/>
  <c r="AM216" i="1"/>
  <c r="AD217" i="1"/>
  <c r="AE217" i="1"/>
  <c r="AF217" i="1"/>
  <c r="AG217" i="1"/>
  <c r="AH217" i="1"/>
  <c r="AI217" i="1"/>
  <c r="AM217" i="1"/>
  <c r="AD218" i="1"/>
  <c r="AE218" i="1"/>
  <c r="AF218" i="1"/>
  <c r="AG218" i="1"/>
  <c r="AH218" i="1"/>
  <c r="AI218" i="1"/>
  <c r="AM218" i="1"/>
  <c r="AD219" i="1"/>
  <c r="AE219" i="1"/>
  <c r="AF219" i="1"/>
  <c r="AG219" i="1"/>
  <c r="AH219" i="1"/>
  <c r="AI219" i="1"/>
  <c r="AM219" i="1"/>
  <c r="AD220" i="1"/>
  <c r="AE220" i="1"/>
  <c r="AF220" i="1"/>
  <c r="AG220" i="1"/>
  <c r="AH220" i="1"/>
  <c r="AI220" i="1"/>
  <c r="AM220" i="1"/>
  <c r="AD221" i="1"/>
  <c r="AE221" i="1"/>
  <c r="AF221" i="1"/>
  <c r="AG221" i="1"/>
  <c r="AH221" i="1"/>
  <c r="AI221" i="1"/>
  <c r="AM221" i="1"/>
  <c r="AD222" i="1"/>
  <c r="AE222" i="1"/>
  <c r="AF222" i="1"/>
  <c r="AG222" i="1"/>
  <c r="AH222" i="1"/>
  <c r="AI222" i="1"/>
  <c r="AM222" i="1"/>
  <c r="AD223" i="1"/>
  <c r="AE223" i="1"/>
  <c r="AF223" i="1"/>
  <c r="AG223" i="1"/>
  <c r="AH223" i="1"/>
  <c r="AI223" i="1"/>
  <c r="AM223" i="1"/>
  <c r="AD224" i="1"/>
  <c r="AE224" i="1"/>
  <c r="AF224" i="1"/>
  <c r="AG224" i="1"/>
  <c r="AH224" i="1"/>
  <c r="AI224" i="1"/>
  <c r="AM224" i="1"/>
  <c r="AD225" i="1"/>
  <c r="AE225" i="1"/>
  <c r="AF225" i="1"/>
  <c r="AG225" i="1"/>
  <c r="AH225" i="1"/>
  <c r="AI225" i="1"/>
  <c r="AM225" i="1"/>
  <c r="AD226" i="1"/>
  <c r="AE226" i="1"/>
  <c r="AF226" i="1"/>
  <c r="AG226" i="1"/>
  <c r="AH226" i="1"/>
  <c r="AI226" i="1"/>
  <c r="AM226" i="1"/>
  <c r="AD227" i="1"/>
  <c r="AE227" i="1"/>
  <c r="AF227" i="1"/>
  <c r="AG227" i="1"/>
  <c r="AH227" i="1"/>
  <c r="AI227" i="1"/>
  <c r="AM227" i="1"/>
  <c r="AD228" i="1"/>
  <c r="AE228" i="1"/>
  <c r="AF228" i="1"/>
  <c r="AG228" i="1"/>
  <c r="AH228" i="1"/>
  <c r="AI228" i="1"/>
  <c r="AM228" i="1"/>
  <c r="AD229" i="1"/>
  <c r="AE229" i="1"/>
  <c r="AF229" i="1"/>
  <c r="AG229" i="1"/>
  <c r="AH229" i="1"/>
  <c r="AI229" i="1"/>
  <c r="AM229" i="1"/>
  <c r="AD230" i="1"/>
  <c r="AE230" i="1"/>
  <c r="AF230" i="1"/>
  <c r="AG230" i="1"/>
  <c r="AH230" i="1"/>
  <c r="AI230" i="1"/>
  <c r="AM230" i="1"/>
  <c r="AD231" i="1"/>
  <c r="AE231" i="1"/>
  <c r="AF231" i="1"/>
  <c r="AG231" i="1"/>
  <c r="AH231" i="1"/>
  <c r="AI231" i="1"/>
  <c r="AM231" i="1"/>
  <c r="AD232" i="1"/>
  <c r="AE232" i="1"/>
  <c r="AF232" i="1"/>
  <c r="AG232" i="1"/>
  <c r="AH232" i="1"/>
  <c r="AI232" i="1"/>
  <c r="AM232" i="1"/>
  <c r="AD233" i="1"/>
  <c r="AE233" i="1"/>
  <c r="AF233" i="1"/>
  <c r="AG233" i="1"/>
  <c r="AH233" i="1"/>
  <c r="AI233" i="1"/>
  <c r="AM233" i="1"/>
  <c r="AD234" i="1"/>
  <c r="AE234" i="1"/>
  <c r="AF234" i="1"/>
  <c r="AG234" i="1"/>
  <c r="AH234" i="1"/>
  <c r="AI234" i="1"/>
  <c r="AM234" i="1"/>
  <c r="AD235" i="1"/>
  <c r="AE235" i="1"/>
  <c r="AF235" i="1"/>
  <c r="AG235" i="1"/>
  <c r="AH235" i="1"/>
  <c r="AI235" i="1"/>
  <c r="AM235" i="1"/>
  <c r="AD236" i="1"/>
  <c r="AE236" i="1"/>
  <c r="AF236" i="1"/>
  <c r="AG236" i="1"/>
  <c r="AH236" i="1"/>
  <c r="AI236" i="1"/>
  <c r="AM236" i="1"/>
  <c r="AD237" i="1"/>
  <c r="AE237" i="1"/>
  <c r="AF237" i="1"/>
  <c r="AG237" i="1"/>
  <c r="AH237" i="1"/>
  <c r="AI237" i="1"/>
  <c r="AM237" i="1"/>
  <c r="AD238" i="1"/>
  <c r="AE238" i="1"/>
  <c r="AF238" i="1"/>
  <c r="AG238" i="1"/>
  <c r="AH238" i="1"/>
  <c r="AI238" i="1"/>
  <c r="AM238" i="1"/>
  <c r="AD239" i="1"/>
  <c r="AE239" i="1"/>
  <c r="AF239" i="1"/>
  <c r="AG239" i="1"/>
  <c r="AH239" i="1"/>
  <c r="AI239" i="1"/>
  <c r="AM239" i="1"/>
  <c r="AD240" i="1"/>
  <c r="AE240" i="1"/>
  <c r="AF240" i="1"/>
  <c r="AG240" i="1"/>
  <c r="AH240" i="1"/>
  <c r="AI240" i="1"/>
  <c r="AM240" i="1"/>
  <c r="AD241" i="1"/>
  <c r="AE241" i="1"/>
  <c r="AF241" i="1"/>
  <c r="AG241" i="1"/>
  <c r="AH241" i="1"/>
  <c r="AI241" i="1"/>
  <c r="AM241" i="1"/>
  <c r="AD242" i="1"/>
  <c r="AE242" i="1"/>
  <c r="AF242" i="1"/>
  <c r="AG242" i="1"/>
  <c r="AH242" i="1"/>
  <c r="AI242" i="1"/>
  <c r="AM242" i="1"/>
  <c r="AD243" i="1"/>
  <c r="AE243" i="1"/>
  <c r="AF243" i="1"/>
  <c r="AG243" i="1"/>
  <c r="AH243" i="1"/>
  <c r="AI243" i="1"/>
  <c r="AM243" i="1"/>
  <c r="AD244" i="1"/>
  <c r="AE244" i="1"/>
  <c r="AF244" i="1"/>
  <c r="AG244" i="1"/>
  <c r="AH244" i="1"/>
  <c r="AI244" i="1"/>
  <c r="AM244" i="1"/>
  <c r="AD245" i="1"/>
  <c r="AE245" i="1"/>
  <c r="AF245" i="1"/>
  <c r="AG245" i="1"/>
  <c r="AH245" i="1"/>
  <c r="AI245" i="1"/>
  <c r="AM245" i="1"/>
  <c r="AD246" i="1"/>
  <c r="AE246" i="1"/>
  <c r="AF246" i="1"/>
  <c r="AG246" i="1"/>
  <c r="AH246" i="1"/>
  <c r="AI246" i="1"/>
  <c r="AM246" i="1"/>
  <c r="AD247" i="1"/>
  <c r="AE247" i="1"/>
  <c r="AF247" i="1"/>
  <c r="AG247" i="1"/>
  <c r="AH247" i="1"/>
  <c r="AI247" i="1"/>
  <c r="AM247" i="1"/>
  <c r="AD248" i="1"/>
  <c r="AE248" i="1"/>
  <c r="AF248" i="1"/>
  <c r="AG248" i="1"/>
  <c r="AH248" i="1"/>
  <c r="AI248" i="1"/>
  <c r="AM248" i="1"/>
  <c r="AD249" i="1"/>
  <c r="AE249" i="1"/>
  <c r="AF249" i="1"/>
  <c r="AG249" i="1"/>
  <c r="AH249" i="1"/>
  <c r="AI249" i="1"/>
  <c r="AM249" i="1"/>
  <c r="AD250" i="1"/>
  <c r="AE250" i="1"/>
  <c r="AF250" i="1"/>
  <c r="AG250" i="1"/>
  <c r="AH250" i="1"/>
  <c r="AI250" i="1"/>
  <c r="AM250" i="1"/>
  <c r="AD251" i="1"/>
  <c r="AE251" i="1"/>
  <c r="AF251" i="1"/>
  <c r="AG251" i="1"/>
  <c r="AH251" i="1"/>
  <c r="AI251" i="1"/>
  <c r="AM251" i="1"/>
  <c r="AD252" i="1"/>
  <c r="AE252" i="1"/>
  <c r="AF252" i="1"/>
  <c r="AG252" i="1"/>
  <c r="AH252" i="1"/>
  <c r="AI252" i="1"/>
  <c r="AM252" i="1"/>
  <c r="AD253" i="1"/>
  <c r="AE253" i="1"/>
  <c r="AF253" i="1"/>
  <c r="AG253" i="1"/>
  <c r="AH253" i="1"/>
  <c r="AI253" i="1"/>
  <c r="AM253" i="1"/>
  <c r="AD254" i="1"/>
  <c r="AE254" i="1"/>
  <c r="AF254" i="1"/>
  <c r="AG254" i="1"/>
  <c r="AH254" i="1"/>
  <c r="AI254" i="1"/>
  <c r="AM254" i="1"/>
  <c r="AD255" i="1"/>
  <c r="AE255" i="1"/>
  <c r="AF255" i="1"/>
  <c r="AG255" i="1"/>
  <c r="AH255" i="1"/>
  <c r="AI255" i="1"/>
  <c r="AM255" i="1"/>
  <c r="AD256" i="1"/>
  <c r="AE256" i="1"/>
  <c r="AF256" i="1"/>
  <c r="AG256" i="1"/>
  <c r="AH256" i="1"/>
  <c r="AI256" i="1"/>
  <c r="AM256" i="1"/>
  <c r="AD257" i="1"/>
  <c r="AE257" i="1"/>
  <c r="AF257" i="1"/>
  <c r="AG257" i="1"/>
  <c r="AH257" i="1"/>
  <c r="AI257" i="1"/>
  <c r="AM257" i="1"/>
  <c r="AD258" i="1"/>
  <c r="AE258" i="1"/>
  <c r="AF258" i="1"/>
  <c r="AG258" i="1"/>
  <c r="AH258" i="1"/>
  <c r="AI258" i="1"/>
  <c r="AM258" i="1"/>
  <c r="AD259" i="1"/>
  <c r="AE259" i="1"/>
  <c r="AF259" i="1"/>
  <c r="AG259" i="1"/>
  <c r="AH259" i="1"/>
  <c r="AI259" i="1"/>
  <c r="AM259" i="1"/>
  <c r="AD260" i="1"/>
  <c r="AE260" i="1"/>
  <c r="AF260" i="1"/>
  <c r="AG260" i="1"/>
  <c r="AH260" i="1"/>
  <c r="AI260" i="1"/>
  <c r="AM260" i="1"/>
  <c r="AD261" i="1"/>
  <c r="AE261" i="1"/>
  <c r="AF261" i="1"/>
  <c r="AG261" i="1"/>
  <c r="AH261" i="1"/>
  <c r="AI261" i="1"/>
  <c r="AM261" i="1"/>
  <c r="AD262" i="1"/>
  <c r="AE262" i="1"/>
  <c r="AF262" i="1"/>
  <c r="AG262" i="1"/>
  <c r="AH262" i="1"/>
  <c r="AI262" i="1"/>
  <c r="AM262" i="1"/>
  <c r="AD263" i="1"/>
  <c r="AE263" i="1"/>
  <c r="AF263" i="1"/>
  <c r="AG263" i="1"/>
  <c r="AH263" i="1"/>
  <c r="AI263" i="1"/>
  <c r="AM263" i="1"/>
  <c r="AD264" i="1"/>
  <c r="AE264" i="1"/>
  <c r="AF264" i="1"/>
  <c r="AG264" i="1"/>
  <c r="AH264" i="1"/>
  <c r="AI264" i="1"/>
  <c r="AM264" i="1"/>
  <c r="AD265" i="1"/>
  <c r="AE265" i="1"/>
  <c r="AF265" i="1"/>
  <c r="AG265" i="1"/>
  <c r="AH265" i="1"/>
  <c r="AI265" i="1"/>
  <c r="AM265" i="1"/>
  <c r="AD266" i="1"/>
  <c r="AE266" i="1"/>
  <c r="AF266" i="1"/>
  <c r="AG266" i="1"/>
  <c r="AH266" i="1"/>
  <c r="AI266" i="1"/>
  <c r="AM266" i="1"/>
  <c r="AD267" i="1"/>
  <c r="AE267" i="1"/>
  <c r="AF267" i="1"/>
  <c r="AG267" i="1"/>
  <c r="AH267" i="1"/>
  <c r="AI267" i="1"/>
  <c r="AM267" i="1"/>
  <c r="AD268" i="1"/>
  <c r="AE268" i="1"/>
  <c r="AF268" i="1"/>
  <c r="AG268" i="1"/>
  <c r="AH268" i="1"/>
  <c r="AI268" i="1"/>
  <c r="AM268" i="1"/>
  <c r="AD269" i="1"/>
  <c r="AE269" i="1"/>
  <c r="AF269" i="1"/>
  <c r="AG269" i="1"/>
  <c r="AH269" i="1"/>
  <c r="AI269" i="1"/>
  <c r="AM269" i="1"/>
  <c r="AD270" i="1"/>
  <c r="AE270" i="1"/>
  <c r="AF270" i="1"/>
  <c r="AG270" i="1"/>
  <c r="AH270" i="1"/>
  <c r="AI270" i="1"/>
  <c r="AM270" i="1"/>
  <c r="AD271" i="1"/>
  <c r="AE271" i="1"/>
  <c r="AF271" i="1"/>
  <c r="AG271" i="1"/>
  <c r="AH271" i="1"/>
  <c r="AI271" i="1"/>
  <c r="AM271" i="1"/>
  <c r="AD272" i="1"/>
  <c r="AE272" i="1"/>
  <c r="AF272" i="1"/>
  <c r="AG272" i="1"/>
  <c r="AH272" i="1"/>
  <c r="AI272" i="1"/>
  <c r="AM272" i="1"/>
  <c r="AD273" i="1"/>
  <c r="AE273" i="1"/>
  <c r="AF273" i="1"/>
  <c r="AG273" i="1"/>
  <c r="AH273" i="1"/>
  <c r="AI273" i="1"/>
  <c r="AM273" i="1"/>
  <c r="AD274" i="1"/>
  <c r="AE274" i="1"/>
  <c r="AF274" i="1"/>
  <c r="AG274" i="1"/>
  <c r="AH274" i="1"/>
  <c r="AI274" i="1"/>
  <c r="AM274" i="1"/>
  <c r="AD275" i="1"/>
  <c r="AE275" i="1"/>
  <c r="AF275" i="1"/>
  <c r="AG275" i="1"/>
  <c r="AH275" i="1"/>
  <c r="AI275" i="1"/>
  <c r="AM275" i="1"/>
  <c r="AD276" i="1"/>
  <c r="AE276" i="1"/>
  <c r="AF276" i="1"/>
  <c r="AG276" i="1"/>
  <c r="AH276" i="1"/>
  <c r="AI276" i="1"/>
  <c r="AM276" i="1"/>
  <c r="AD277" i="1"/>
  <c r="AE277" i="1"/>
  <c r="AF277" i="1"/>
  <c r="AG277" i="1"/>
  <c r="AH277" i="1"/>
  <c r="AI277" i="1"/>
  <c r="AM277" i="1"/>
  <c r="AD278" i="1"/>
  <c r="AE278" i="1"/>
  <c r="AF278" i="1"/>
  <c r="AG278" i="1"/>
  <c r="AH278" i="1"/>
  <c r="AI278" i="1"/>
  <c r="AM278" i="1"/>
  <c r="AD279" i="1"/>
  <c r="AE279" i="1"/>
  <c r="AF279" i="1"/>
  <c r="AG279" i="1"/>
  <c r="AH279" i="1"/>
  <c r="AI279" i="1"/>
  <c r="AM279" i="1"/>
  <c r="AD280" i="1"/>
  <c r="AE280" i="1"/>
  <c r="AF280" i="1"/>
  <c r="AG280" i="1"/>
  <c r="AH280" i="1"/>
  <c r="AI280" i="1"/>
  <c r="AM280" i="1"/>
  <c r="AD281" i="1"/>
  <c r="AE281" i="1"/>
  <c r="AF281" i="1"/>
  <c r="AG281" i="1"/>
  <c r="AH281" i="1"/>
  <c r="AI281" i="1"/>
  <c r="AM281" i="1"/>
  <c r="AD282" i="1"/>
  <c r="AE282" i="1"/>
  <c r="AF282" i="1"/>
  <c r="AG282" i="1"/>
  <c r="AH282" i="1"/>
  <c r="AI282" i="1"/>
  <c r="AM282" i="1"/>
  <c r="AD283" i="1"/>
  <c r="AE283" i="1"/>
  <c r="AF283" i="1"/>
  <c r="AG283" i="1"/>
  <c r="AH283" i="1"/>
  <c r="AI283" i="1"/>
  <c r="AM283" i="1"/>
  <c r="AD284" i="1"/>
  <c r="AE284" i="1"/>
  <c r="AF284" i="1"/>
  <c r="AG284" i="1"/>
  <c r="AH284" i="1"/>
  <c r="AI284" i="1"/>
  <c r="AM284" i="1"/>
  <c r="AD285" i="1"/>
  <c r="AE285" i="1"/>
  <c r="AF285" i="1"/>
  <c r="AG285" i="1"/>
  <c r="AH285" i="1"/>
  <c r="AI285" i="1"/>
  <c r="AM285" i="1"/>
  <c r="AD286" i="1"/>
  <c r="AE286" i="1"/>
  <c r="AF286" i="1"/>
  <c r="AG286" i="1"/>
  <c r="AH286" i="1"/>
  <c r="AI286" i="1"/>
  <c r="AM286" i="1"/>
  <c r="AD287" i="1"/>
  <c r="AE287" i="1"/>
  <c r="AF287" i="1"/>
  <c r="AG287" i="1"/>
  <c r="AH287" i="1"/>
  <c r="AI287" i="1"/>
  <c r="AM287" i="1"/>
  <c r="AD288" i="1"/>
  <c r="AE288" i="1"/>
  <c r="AF288" i="1"/>
  <c r="AG288" i="1"/>
  <c r="AH288" i="1"/>
  <c r="AI288" i="1"/>
  <c r="AM288" i="1"/>
  <c r="AD289" i="1"/>
  <c r="AE289" i="1"/>
  <c r="AF289" i="1"/>
  <c r="AG289" i="1"/>
  <c r="AH289" i="1"/>
  <c r="AI289" i="1"/>
  <c r="AM289" i="1"/>
  <c r="AD290" i="1"/>
  <c r="AE290" i="1"/>
  <c r="AF290" i="1"/>
  <c r="AG290" i="1"/>
  <c r="AH290" i="1"/>
  <c r="AI290" i="1"/>
  <c r="AM290" i="1"/>
  <c r="AD291" i="1"/>
  <c r="AE291" i="1"/>
  <c r="AF291" i="1"/>
  <c r="AG291" i="1"/>
  <c r="AH291" i="1"/>
  <c r="AI291" i="1"/>
  <c r="AM291" i="1"/>
  <c r="AD292" i="1"/>
  <c r="AE292" i="1"/>
  <c r="AF292" i="1"/>
  <c r="AG292" i="1"/>
  <c r="AH292" i="1"/>
  <c r="AI292" i="1"/>
  <c r="AM292" i="1"/>
  <c r="AD293" i="1"/>
  <c r="AE293" i="1"/>
  <c r="AF293" i="1"/>
  <c r="AG293" i="1"/>
  <c r="AH293" i="1"/>
  <c r="AI293" i="1"/>
  <c r="AM293" i="1"/>
  <c r="AD294" i="1"/>
  <c r="AE294" i="1"/>
  <c r="AF294" i="1"/>
  <c r="AG294" i="1"/>
  <c r="AH294" i="1"/>
  <c r="AI294" i="1"/>
  <c r="AM294" i="1"/>
  <c r="AD295" i="1"/>
  <c r="AE295" i="1"/>
  <c r="AF295" i="1"/>
  <c r="AG295" i="1"/>
  <c r="AH295" i="1"/>
  <c r="AI295" i="1"/>
  <c r="AM295" i="1"/>
  <c r="AD296" i="1"/>
  <c r="AE296" i="1"/>
  <c r="AF296" i="1"/>
  <c r="AG296" i="1"/>
  <c r="AH296" i="1"/>
  <c r="AI296" i="1"/>
  <c r="AM296" i="1"/>
  <c r="AD297" i="1"/>
  <c r="AE297" i="1"/>
  <c r="AF297" i="1"/>
  <c r="AG297" i="1"/>
  <c r="AH297" i="1"/>
  <c r="AI297" i="1"/>
  <c r="AM297" i="1"/>
  <c r="AD298" i="1"/>
  <c r="AE298" i="1"/>
  <c r="AF298" i="1"/>
  <c r="AG298" i="1"/>
  <c r="AH298" i="1"/>
  <c r="AI298" i="1"/>
  <c r="AM298" i="1"/>
  <c r="AD299" i="1"/>
  <c r="AE299" i="1"/>
  <c r="AF299" i="1"/>
  <c r="AG299" i="1"/>
  <c r="AH299" i="1"/>
  <c r="AI299" i="1"/>
  <c r="AM299" i="1"/>
  <c r="AD300" i="1"/>
  <c r="AE300" i="1"/>
  <c r="AF300" i="1"/>
  <c r="AG300" i="1"/>
  <c r="AH300" i="1"/>
  <c r="AI300" i="1"/>
  <c r="AM300" i="1"/>
  <c r="AD301" i="1"/>
  <c r="AE301" i="1"/>
  <c r="AF301" i="1"/>
  <c r="AG301" i="1"/>
  <c r="AH301" i="1"/>
  <c r="AI301" i="1"/>
  <c r="AM301" i="1"/>
  <c r="AM8" i="1"/>
  <c r="AI8" i="1"/>
  <c r="AL8" i="1" s="1"/>
  <c r="AH8" i="1"/>
  <c r="AK8" i="1" s="1"/>
  <c r="AG8" i="1"/>
  <c r="AJ8" i="1" s="1"/>
  <c r="AF8" i="1"/>
  <c r="AE8" i="1"/>
  <c r="AD8" i="1"/>
  <c r="AK164" i="1" l="1"/>
  <c r="AJ59" i="1"/>
  <c r="AJ301" i="1"/>
  <c r="AL299" i="1"/>
  <c r="AK298" i="1"/>
  <c r="AJ297" i="1"/>
  <c r="AL295" i="1"/>
  <c r="AK294" i="1"/>
  <c r="AJ293" i="1"/>
  <c r="AL291" i="1"/>
  <c r="AK290" i="1"/>
  <c r="AJ289" i="1"/>
  <c r="AL287" i="1"/>
  <c r="AK286" i="1"/>
  <c r="AJ285" i="1"/>
  <c r="AL283" i="1"/>
  <c r="AK282" i="1"/>
  <c r="AJ281" i="1"/>
  <c r="AL279" i="1"/>
  <c r="AK278" i="1"/>
  <c r="AJ277" i="1"/>
  <c r="AL275" i="1"/>
  <c r="AK274" i="1"/>
  <c r="AJ273" i="1"/>
  <c r="AL271" i="1"/>
  <c r="AK270" i="1"/>
  <c r="AJ269" i="1"/>
  <c r="AL267" i="1"/>
  <c r="AK266" i="1"/>
  <c r="AJ265" i="1"/>
  <c r="AL263" i="1"/>
  <c r="AK262" i="1"/>
  <c r="AJ261" i="1"/>
  <c r="AL259" i="1"/>
  <c r="AK258" i="1"/>
  <c r="AJ257" i="1"/>
  <c r="AL255" i="1"/>
  <c r="AK254" i="1"/>
  <c r="AJ253" i="1"/>
  <c r="AL251" i="1"/>
  <c r="AK250" i="1"/>
  <c r="AJ249" i="1"/>
  <c r="AL247" i="1"/>
  <c r="AK246" i="1"/>
  <c r="AJ245" i="1"/>
  <c r="AL243" i="1"/>
  <c r="AK242" i="1"/>
  <c r="AJ241" i="1"/>
  <c r="AL239" i="1"/>
  <c r="AK238" i="1"/>
  <c r="AJ237" i="1"/>
  <c r="AL235" i="1"/>
  <c r="AK234" i="1"/>
  <c r="AJ233" i="1"/>
  <c r="AL231" i="1"/>
  <c r="AK230" i="1"/>
  <c r="AJ229" i="1"/>
  <c r="AL227" i="1"/>
  <c r="AK226" i="1"/>
  <c r="AJ225" i="1"/>
  <c r="AL223" i="1"/>
  <c r="AK222" i="1"/>
  <c r="AJ221" i="1"/>
  <c r="AL219" i="1"/>
  <c r="AK218" i="1"/>
  <c r="AJ217" i="1"/>
  <c r="AL215" i="1"/>
  <c r="AK214" i="1"/>
  <c r="AJ213" i="1"/>
  <c r="AL211" i="1"/>
  <c r="AK210" i="1"/>
  <c r="AJ209" i="1"/>
  <c r="AL207" i="1"/>
  <c r="AK206" i="1"/>
  <c r="AJ205" i="1"/>
  <c r="AL203" i="1"/>
  <c r="AK202" i="1"/>
  <c r="AJ201" i="1"/>
  <c r="AL199" i="1"/>
  <c r="AK198" i="1"/>
  <c r="AJ197" i="1"/>
  <c r="AL195" i="1"/>
  <c r="AK194" i="1"/>
  <c r="AJ193" i="1"/>
  <c r="AL191" i="1"/>
  <c r="AK190" i="1"/>
  <c r="AJ189" i="1"/>
  <c r="AL187" i="1"/>
  <c r="AK186" i="1"/>
  <c r="AJ185" i="1"/>
  <c r="AL183" i="1"/>
  <c r="AK182" i="1"/>
  <c r="AJ181" i="1"/>
  <c r="AL179" i="1"/>
  <c r="AK178" i="1"/>
  <c r="AJ177" i="1"/>
  <c r="AL175" i="1"/>
  <c r="AK174" i="1"/>
  <c r="AJ173" i="1"/>
  <c r="AL171" i="1"/>
  <c r="AK170" i="1"/>
  <c r="AJ169" i="1"/>
  <c r="AL167" i="1"/>
  <c r="AK166" i="1"/>
  <c r="AJ165" i="1"/>
  <c r="AL163" i="1"/>
  <c r="AK162" i="1"/>
  <c r="AJ161" i="1"/>
  <c r="AL159" i="1"/>
  <c r="AK158" i="1"/>
  <c r="AJ157" i="1"/>
  <c r="AL155" i="1"/>
  <c r="AK154" i="1"/>
  <c r="AJ153" i="1"/>
  <c r="AL151" i="1"/>
  <c r="AK150" i="1"/>
  <c r="AJ149" i="1"/>
  <c r="AL147" i="1"/>
  <c r="AK146" i="1"/>
  <c r="AJ145" i="1"/>
  <c r="AL143" i="1"/>
  <c r="AK142" i="1"/>
  <c r="AJ141" i="1"/>
  <c r="AL139" i="1"/>
  <c r="AK138" i="1"/>
  <c r="AJ137" i="1"/>
  <c r="AL135" i="1"/>
  <c r="AK134" i="1"/>
  <c r="AJ133" i="1"/>
  <c r="AL131" i="1"/>
  <c r="AK130" i="1"/>
  <c r="AJ129" i="1"/>
  <c r="AL127" i="1"/>
  <c r="AK126" i="1"/>
  <c r="AJ125" i="1"/>
  <c r="AL123" i="1"/>
  <c r="AK122" i="1"/>
  <c r="AK299" i="1"/>
  <c r="AK295" i="1"/>
  <c r="AK291" i="1"/>
  <c r="AK287" i="1"/>
  <c r="AK283" i="1"/>
  <c r="AJ121" i="1"/>
  <c r="AL119" i="1"/>
  <c r="AK118" i="1"/>
  <c r="AJ117" i="1"/>
  <c r="AL115" i="1"/>
  <c r="AK114" i="1"/>
  <c r="AJ113" i="1"/>
  <c r="AL111" i="1"/>
  <c r="AK110" i="1"/>
  <c r="AJ109" i="1"/>
  <c r="AL107" i="1"/>
  <c r="AK106" i="1"/>
  <c r="AJ105" i="1"/>
  <c r="AL103" i="1"/>
  <c r="AK102" i="1"/>
  <c r="AJ101" i="1"/>
  <c r="AL99" i="1"/>
  <c r="AK98" i="1"/>
  <c r="AJ97" i="1"/>
  <c r="AL95" i="1"/>
  <c r="AK94" i="1"/>
  <c r="AJ93" i="1"/>
  <c r="AL91" i="1"/>
  <c r="AK90" i="1"/>
  <c r="AJ89" i="1"/>
  <c r="AL87" i="1"/>
  <c r="AK86" i="1"/>
  <c r="AJ85" i="1"/>
  <c r="AL83" i="1"/>
  <c r="AK82" i="1"/>
  <c r="AJ81" i="1"/>
  <c r="AL79" i="1"/>
  <c r="AK78" i="1"/>
  <c r="AJ77" i="1"/>
  <c r="AL75" i="1"/>
  <c r="AK74" i="1"/>
  <c r="AJ73" i="1"/>
  <c r="AL71" i="1"/>
  <c r="AK70" i="1"/>
  <c r="AJ69" i="1"/>
  <c r="AL67" i="1"/>
  <c r="AK66" i="1"/>
  <c r="AJ65" i="1"/>
  <c r="AL63" i="1"/>
  <c r="AK62" i="1"/>
  <c r="AJ61" i="1"/>
  <c r="AL59" i="1"/>
  <c r="AK58" i="1"/>
  <c r="AJ57" i="1"/>
  <c r="AL55" i="1"/>
  <c r="AK54" i="1"/>
  <c r="AJ53" i="1"/>
  <c r="AL51" i="1"/>
  <c r="AK50" i="1"/>
  <c r="AJ49" i="1"/>
  <c r="AL47" i="1"/>
  <c r="AK46" i="1"/>
  <c r="AJ45" i="1"/>
  <c r="AL43" i="1"/>
  <c r="AK42" i="1"/>
  <c r="AJ41" i="1"/>
  <c r="AL39" i="1"/>
  <c r="AK38" i="1"/>
  <c r="AJ37" i="1"/>
  <c r="AL35" i="1"/>
  <c r="AK34" i="1"/>
  <c r="AJ33" i="1"/>
  <c r="AL31" i="1"/>
  <c r="AK30" i="1"/>
  <c r="AJ29" i="1"/>
  <c r="AL27" i="1"/>
  <c r="AK26" i="1"/>
  <c r="AJ25" i="1"/>
  <c r="AL23" i="1"/>
  <c r="AK22" i="1"/>
  <c r="AJ21" i="1"/>
  <c r="AL19" i="1"/>
  <c r="AK18" i="1"/>
  <c r="AJ17" i="1"/>
  <c r="AL15" i="1"/>
  <c r="AK14" i="1"/>
  <c r="AJ13" i="1"/>
  <c r="AL11" i="1"/>
  <c r="AK10" i="1"/>
  <c r="AJ9" i="1"/>
  <c r="AK301" i="1"/>
  <c r="AJ300" i="1"/>
  <c r="AK297" i="1"/>
  <c r="AK293" i="1"/>
  <c r="AK289" i="1"/>
  <c r="AL300" i="1"/>
  <c r="AJ298" i="1"/>
  <c r="AL292" i="1"/>
  <c r="AJ290" i="1"/>
  <c r="AJ286" i="1"/>
  <c r="AL280" i="1"/>
  <c r="AK279" i="1"/>
  <c r="AJ278" i="1"/>
  <c r="AL276" i="1"/>
  <c r="AK275" i="1"/>
  <c r="AJ274" i="1"/>
  <c r="AL272" i="1"/>
  <c r="AK271" i="1"/>
  <c r="AJ270" i="1"/>
  <c r="AL268" i="1"/>
  <c r="AK267" i="1"/>
  <c r="AJ266" i="1"/>
  <c r="AL264" i="1"/>
  <c r="AK263" i="1"/>
  <c r="AJ262" i="1"/>
  <c r="AL260" i="1"/>
  <c r="AK259" i="1"/>
  <c r="AJ258" i="1"/>
  <c r="AL256" i="1"/>
  <c r="AK255" i="1"/>
  <c r="AJ254" i="1"/>
  <c r="AL252" i="1"/>
  <c r="AK251" i="1"/>
  <c r="AJ250" i="1"/>
  <c r="AL248" i="1"/>
  <c r="AK247" i="1"/>
  <c r="AJ246" i="1"/>
  <c r="AL244" i="1"/>
  <c r="AK243" i="1"/>
  <c r="AJ242" i="1"/>
  <c r="AL240" i="1"/>
  <c r="AK239" i="1"/>
  <c r="AJ238" i="1"/>
  <c r="AL236" i="1"/>
  <c r="AK235" i="1"/>
  <c r="AJ234" i="1"/>
  <c r="AL232" i="1"/>
  <c r="AK231" i="1"/>
  <c r="AJ230" i="1"/>
  <c r="AL228" i="1"/>
  <c r="AK227" i="1"/>
  <c r="AJ226" i="1"/>
  <c r="AL224" i="1"/>
  <c r="AK223" i="1"/>
  <c r="AJ222" i="1"/>
  <c r="AL220" i="1"/>
  <c r="AK219" i="1"/>
  <c r="AJ218" i="1"/>
  <c r="AL216" i="1"/>
  <c r="AK215" i="1"/>
  <c r="AJ214" i="1"/>
  <c r="AL212" i="1"/>
  <c r="AK211" i="1"/>
  <c r="AJ210" i="1"/>
  <c r="AL208" i="1"/>
  <c r="AK207" i="1"/>
  <c r="AJ206" i="1"/>
  <c r="AL204" i="1"/>
  <c r="AK203" i="1"/>
  <c r="AJ202" i="1"/>
  <c r="AL200" i="1"/>
  <c r="AK199" i="1"/>
  <c r="AJ198" i="1"/>
  <c r="AL196" i="1"/>
  <c r="AK195" i="1"/>
  <c r="AJ194" i="1"/>
  <c r="AL192" i="1"/>
  <c r="AK191" i="1"/>
  <c r="AJ190" i="1"/>
  <c r="AL188" i="1"/>
  <c r="AK187" i="1"/>
  <c r="AJ186" i="1"/>
  <c r="AL184" i="1"/>
  <c r="AK183" i="1"/>
  <c r="AJ182" i="1"/>
  <c r="AL180" i="1"/>
  <c r="AK179" i="1"/>
  <c r="AJ178" i="1"/>
  <c r="AL176" i="1"/>
  <c r="AK175" i="1"/>
  <c r="AJ174" i="1"/>
  <c r="AL172" i="1"/>
  <c r="AK171" i="1"/>
  <c r="AJ170" i="1"/>
  <c r="AL168" i="1"/>
  <c r="AK167" i="1"/>
  <c r="AJ166" i="1"/>
  <c r="AL164" i="1"/>
  <c r="AK163" i="1"/>
  <c r="AJ162" i="1"/>
  <c r="AL160" i="1"/>
  <c r="AK159" i="1"/>
  <c r="AJ158" i="1"/>
  <c r="AL156" i="1"/>
  <c r="AK155" i="1"/>
  <c r="AJ154" i="1"/>
  <c r="AL152" i="1"/>
  <c r="AK151" i="1"/>
  <c r="AJ150" i="1"/>
  <c r="AL148" i="1"/>
  <c r="AK147" i="1"/>
  <c r="AJ146" i="1"/>
  <c r="AL144" i="1"/>
  <c r="AK143" i="1"/>
  <c r="AJ142" i="1"/>
  <c r="AL140" i="1"/>
  <c r="AK139" i="1"/>
  <c r="AJ138" i="1"/>
  <c r="AL136" i="1"/>
  <c r="AK135" i="1"/>
  <c r="AJ134" i="1"/>
  <c r="AL132" i="1"/>
  <c r="AK131" i="1"/>
  <c r="AJ130" i="1"/>
  <c r="AL128" i="1"/>
  <c r="AK127" i="1"/>
  <c r="AJ126" i="1"/>
  <c r="AL124" i="1"/>
  <c r="AK123" i="1"/>
  <c r="AL296" i="1"/>
  <c r="AJ294" i="1"/>
  <c r="AL288" i="1"/>
  <c r="AL284" i="1"/>
  <c r="AJ282" i="1"/>
  <c r="AL301" i="1"/>
  <c r="AK300" i="1"/>
  <c r="AJ299" i="1"/>
  <c r="AL297" i="1"/>
  <c r="AK296" i="1"/>
  <c r="AJ295" i="1"/>
  <c r="AL293" i="1"/>
  <c r="AK292" i="1"/>
  <c r="AJ291" i="1"/>
  <c r="AL289" i="1"/>
  <c r="AK288" i="1"/>
  <c r="AJ287" i="1"/>
  <c r="AL285" i="1"/>
  <c r="AK284" i="1"/>
  <c r="AJ283" i="1"/>
  <c r="AL281" i="1"/>
  <c r="AK280" i="1"/>
  <c r="AJ279" i="1"/>
  <c r="AL277" i="1"/>
  <c r="AK276" i="1"/>
  <c r="AJ275" i="1"/>
  <c r="AL273" i="1"/>
  <c r="AK272" i="1"/>
  <c r="AJ271" i="1"/>
  <c r="AL269" i="1"/>
  <c r="AK268" i="1"/>
  <c r="AJ267" i="1"/>
  <c r="AL265" i="1"/>
  <c r="AK264" i="1"/>
  <c r="AJ263" i="1"/>
  <c r="AL261" i="1"/>
  <c r="AK260" i="1"/>
  <c r="AJ259" i="1"/>
  <c r="AL257" i="1"/>
  <c r="AK256" i="1"/>
  <c r="AJ255" i="1"/>
  <c r="AL253" i="1"/>
  <c r="AK252" i="1"/>
  <c r="AJ251" i="1"/>
  <c r="AL249" i="1"/>
  <c r="AK248" i="1"/>
  <c r="AJ247" i="1"/>
  <c r="AL245" i="1"/>
  <c r="AK244" i="1"/>
  <c r="AJ243" i="1"/>
  <c r="AL241" i="1"/>
  <c r="AK240" i="1"/>
  <c r="AJ239" i="1"/>
  <c r="AL237" i="1"/>
  <c r="AK236" i="1"/>
  <c r="AJ235" i="1"/>
  <c r="AL233" i="1"/>
  <c r="AK232" i="1"/>
  <c r="AJ231" i="1"/>
  <c r="AL229" i="1"/>
  <c r="AK228" i="1"/>
  <c r="AJ227" i="1"/>
  <c r="AL225" i="1"/>
  <c r="AK224" i="1"/>
  <c r="AJ223" i="1"/>
  <c r="AL221" i="1"/>
  <c r="AK220" i="1"/>
  <c r="AJ219" i="1"/>
  <c r="AL217" i="1"/>
  <c r="AK216" i="1"/>
  <c r="AJ215" i="1"/>
  <c r="AL213" i="1"/>
  <c r="AK212" i="1"/>
  <c r="AJ211" i="1"/>
  <c r="AL209" i="1"/>
  <c r="AK208" i="1"/>
  <c r="AJ207" i="1"/>
  <c r="AL205" i="1"/>
  <c r="AK204" i="1"/>
  <c r="AJ203" i="1"/>
  <c r="AL201" i="1"/>
  <c r="AK200" i="1"/>
  <c r="AJ199" i="1"/>
  <c r="AL197" i="1"/>
  <c r="AK196" i="1"/>
  <c r="AJ195" i="1"/>
  <c r="AL193" i="1"/>
  <c r="AK192" i="1"/>
  <c r="AJ191" i="1"/>
  <c r="AL189" i="1"/>
  <c r="AK188" i="1"/>
  <c r="AJ187" i="1"/>
  <c r="AL185" i="1"/>
  <c r="AK184" i="1"/>
  <c r="AJ183" i="1"/>
  <c r="AL181" i="1"/>
  <c r="AK180" i="1"/>
  <c r="AJ179" i="1"/>
  <c r="AL177" i="1"/>
  <c r="AK176" i="1"/>
  <c r="AJ175" i="1"/>
  <c r="AL173" i="1"/>
  <c r="AK172" i="1"/>
  <c r="AJ171" i="1"/>
  <c r="AL169" i="1"/>
  <c r="AK168" i="1"/>
  <c r="AJ167" i="1"/>
  <c r="AL165" i="1"/>
  <c r="AJ163" i="1"/>
  <c r="AL161" i="1"/>
  <c r="AK160" i="1"/>
  <c r="AJ159" i="1"/>
  <c r="AL157" i="1"/>
  <c r="AK156" i="1"/>
  <c r="AJ155" i="1"/>
  <c r="AL153" i="1"/>
  <c r="AK152" i="1"/>
  <c r="AJ151" i="1"/>
  <c r="AL149" i="1"/>
  <c r="AK148" i="1"/>
  <c r="AJ147" i="1"/>
  <c r="AL145" i="1"/>
  <c r="AK144" i="1"/>
  <c r="AJ143" i="1"/>
  <c r="AL141" i="1"/>
  <c r="AK140" i="1"/>
  <c r="AJ139" i="1"/>
  <c r="AL137" i="1"/>
  <c r="AL298" i="1"/>
  <c r="AJ296" i="1"/>
  <c r="AL294" i="1"/>
  <c r="AJ292" i="1"/>
  <c r="AL290" i="1"/>
  <c r="AJ288" i="1"/>
  <c r="AL286" i="1"/>
  <c r="AK285" i="1"/>
  <c r="AJ284" i="1"/>
  <c r="AL282" i="1"/>
  <c r="AK281" i="1"/>
  <c r="AJ280" i="1"/>
  <c r="AL278" i="1"/>
  <c r="AK277" i="1"/>
  <c r="AJ276" i="1"/>
  <c r="AL274" i="1"/>
  <c r="AK273" i="1"/>
  <c r="AJ272" i="1"/>
  <c r="AL270" i="1"/>
  <c r="AK269" i="1"/>
  <c r="AJ268" i="1"/>
  <c r="AL266" i="1"/>
  <c r="AK265" i="1"/>
  <c r="AJ264" i="1"/>
  <c r="AL262" i="1"/>
  <c r="AK261" i="1"/>
  <c r="AJ260" i="1"/>
  <c r="AL258" i="1"/>
  <c r="AK257" i="1"/>
  <c r="AJ256" i="1"/>
  <c r="AL254" i="1"/>
  <c r="AK253" i="1"/>
  <c r="AJ252" i="1"/>
  <c r="AL250" i="1"/>
  <c r="AK249" i="1"/>
  <c r="AJ248" i="1"/>
  <c r="AL246" i="1"/>
  <c r="AK245" i="1"/>
  <c r="AJ244" i="1"/>
  <c r="AL242" i="1"/>
  <c r="AK241" i="1"/>
  <c r="AJ240" i="1"/>
  <c r="AL238" i="1"/>
  <c r="AK237" i="1"/>
  <c r="AJ236" i="1"/>
  <c r="AL234" i="1"/>
  <c r="AK233" i="1"/>
  <c r="AJ232" i="1"/>
  <c r="AL230" i="1"/>
  <c r="AK229" i="1"/>
  <c r="AJ228" i="1"/>
  <c r="AL226" i="1"/>
  <c r="AK225" i="1"/>
  <c r="AJ224" i="1"/>
  <c r="AL222" i="1"/>
  <c r="AK221" i="1"/>
  <c r="AJ220" i="1"/>
  <c r="AL218" i="1"/>
  <c r="AK217" i="1"/>
  <c r="AJ216" i="1"/>
  <c r="AL214" i="1"/>
  <c r="AK213" i="1"/>
  <c r="AJ212" i="1"/>
  <c r="AL210" i="1"/>
  <c r="AK209" i="1"/>
  <c r="AJ208" i="1"/>
  <c r="AL206" i="1"/>
  <c r="AK205" i="1"/>
  <c r="AJ204" i="1"/>
  <c r="AL202" i="1"/>
  <c r="AK201" i="1"/>
  <c r="AJ200" i="1"/>
  <c r="AL198" i="1"/>
  <c r="AK197" i="1"/>
  <c r="AJ196" i="1"/>
  <c r="AL194" i="1"/>
  <c r="AK193" i="1"/>
  <c r="AJ192" i="1"/>
  <c r="AL190" i="1"/>
  <c r="AK189" i="1"/>
  <c r="AJ188" i="1"/>
  <c r="AL186" i="1"/>
  <c r="AK185" i="1"/>
  <c r="AJ184" i="1"/>
  <c r="AL182" i="1"/>
  <c r="AK181" i="1"/>
  <c r="AJ180" i="1"/>
  <c r="AL178" i="1"/>
  <c r="AK177" i="1"/>
  <c r="AJ176" i="1"/>
  <c r="AL174" i="1"/>
  <c r="AK173" i="1"/>
  <c r="AJ172" i="1"/>
  <c r="AL170" i="1"/>
  <c r="AK169" i="1"/>
  <c r="AJ168" i="1"/>
  <c r="AL166" i="1"/>
  <c r="AK165" i="1"/>
  <c r="AJ164" i="1"/>
  <c r="AL162" i="1"/>
  <c r="AK161" i="1"/>
  <c r="AJ160" i="1"/>
  <c r="AL158" i="1"/>
  <c r="AK157" i="1"/>
  <c r="AJ156" i="1"/>
  <c r="AL154" i="1"/>
  <c r="AK153" i="1"/>
  <c r="AJ152" i="1"/>
  <c r="AL150" i="1"/>
  <c r="AK149" i="1"/>
  <c r="AJ148" i="1"/>
  <c r="AL146" i="1"/>
  <c r="AK145" i="1"/>
  <c r="AJ144" i="1"/>
  <c r="AL142" i="1"/>
  <c r="AK141" i="1"/>
  <c r="AJ140" i="1"/>
  <c r="AL138" i="1"/>
  <c r="AK137" i="1"/>
  <c r="AJ136" i="1"/>
  <c r="AL134" i="1"/>
  <c r="AK133" i="1"/>
  <c r="AJ132" i="1"/>
  <c r="AL130" i="1"/>
  <c r="AK129" i="1"/>
  <c r="AJ128" i="1"/>
  <c r="AL126" i="1"/>
  <c r="AK125" i="1"/>
  <c r="AJ124" i="1"/>
  <c r="AL122" i="1"/>
  <c r="AK121" i="1"/>
  <c r="AJ120" i="1"/>
  <c r="AL118" i="1"/>
  <c r="AK117" i="1"/>
  <c r="AJ116" i="1"/>
  <c r="AL114" i="1"/>
  <c r="AK113" i="1"/>
  <c r="AJ112" i="1"/>
  <c r="AL110" i="1"/>
  <c r="AK109" i="1"/>
  <c r="AJ108" i="1"/>
  <c r="AL106" i="1"/>
  <c r="AK105" i="1"/>
  <c r="AJ104" i="1"/>
  <c r="AL102" i="1"/>
  <c r="AK101" i="1"/>
  <c r="AJ100" i="1"/>
  <c r="AL98" i="1"/>
  <c r="AK97" i="1"/>
  <c r="AJ122" i="1"/>
  <c r="AL120" i="1"/>
  <c r="AK119" i="1"/>
  <c r="AJ118" i="1"/>
  <c r="AL116" i="1"/>
  <c r="AK115" i="1"/>
  <c r="AJ114" i="1"/>
  <c r="AL112" i="1"/>
  <c r="AK111" i="1"/>
  <c r="AJ110" i="1"/>
  <c r="AL108" i="1"/>
  <c r="AK107" i="1"/>
  <c r="AJ106" i="1"/>
  <c r="AL104" i="1"/>
  <c r="AK103" i="1"/>
  <c r="AJ102" i="1"/>
  <c r="AL100" i="1"/>
  <c r="AK99" i="1"/>
  <c r="AJ98" i="1"/>
  <c r="AL96" i="1"/>
  <c r="AK95" i="1"/>
  <c r="AJ94" i="1"/>
  <c r="AL92" i="1"/>
  <c r="AK91" i="1"/>
  <c r="AJ90" i="1"/>
  <c r="AL88" i="1"/>
  <c r="AK87" i="1"/>
  <c r="AJ86" i="1"/>
  <c r="AL84" i="1"/>
  <c r="AK83" i="1"/>
  <c r="AJ82" i="1"/>
  <c r="AL80" i="1"/>
  <c r="AK79" i="1"/>
  <c r="AJ78" i="1"/>
  <c r="AL76" i="1"/>
  <c r="AK75" i="1"/>
  <c r="AJ74" i="1"/>
  <c r="AL72" i="1"/>
  <c r="AK71" i="1"/>
  <c r="AJ70" i="1"/>
  <c r="AL68" i="1"/>
  <c r="AK67" i="1"/>
  <c r="AJ66" i="1"/>
  <c r="AL64" i="1"/>
  <c r="AK63" i="1"/>
  <c r="AJ62" i="1"/>
  <c r="AL60" i="1"/>
  <c r="AK59" i="1"/>
  <c r="AJ58" i="1"/>
  <c r="AL56" i="1"/>
  <c r="AK55" i="1"/>
  <c r="AJ54" i="1"/>
  <c r="AL52" i="1"/>
  <c r="AK51" i="1"/>
  <c r="AJ50" i="1"/>
  <c r="AL48" i="1"/>
  <c r="AK47" i="1"/>
  <c r="AJ46" i="1"/>
  <c r="AL44" i="1"/>
  <c r="AK43" i="1"/>
  <c r="AJ42" i="1"/>
  <c r="AL40" i="1"/>
  <c r="AK39" i="1"/>
  <c r="AJ38" i="1"/>
  <c r="AL36" i="1"/>
  <c r="AK35" i="1"/>
  <c r="AJ34" i="1"/>
  <c r="AL32" i="1"/>
  <c r="AK31" i="1"/>
  <c r="AJ30" i="1"/>
  <c r="AL28" i="1"/>
  <c r="AK27" i="1"/>
  <c r="AJ26" i="1"/>
  <c r="AL24" i="1"/>
  <c r="AK23" i="1"/>
  <c r="AJ22" i="1"/>
  <c r="AL20" i="1"/>
  <c r="AK19" i="1"/>
  <c r="AJ18" i="1"/>
  <c r="AL16" i="1"/>
  <c r="AK15" i="1"/>
  <c r="AJ14" i="1"/>
  <c r="AL12" i="1"/>
  <c r="AK11" i="1"/>
  <c r="AJ10" i="1"/>
  <c r="AK136" i="1"/>
  <c r="AJ135" i="1"/>
  <c r="AL133" i="1"/>
  <c r="AK132" i="1"/>
  <c r="AJ131" i="1"/>
  <c r="AL129" i="1"/>
  <c r="AK128" i="1"/>
  <c r="AJ127" i="1"/>
  <c r="AL125" i="1"/>
  <c r="AK124" i="1"/>
  <c r="AJ123" i="1"/>
  <c r="AL121" i="1"/>
  <c r="AK120" i="1"/>
  <c r="AJ119" i="1"/>
  <c r="AL117" i="1"/>
  <c r="AK116" i="1"/>
  <c r="AJ115" i="1"/>
  <c r="AL113" i="1"/>
  <c r="AK112" i="1"/>
  <c r="AJ111" i="1"/>
  <c r="AL109" i="1"/>
  <c r="AK108" i="1"/>
  <c r="AJ107" i="1"/>
  <c r="AL105" i="1"/>
  <c r="AK104" i="1"/>
  <c r="AJ103" i="1"/>
  <c r="AL101" i="1"/>
  <c r="AK100" i="1"/>
  <c r="AJ99" i="1"/>
  <c r="AL97" i="1"/>
  <c r="AK96" i="1"/>
  <c r="AJ95" i="1"/>
  <c r="AL93" i="1"/>
  <c r="AK92" i="1"/>
  <c r="AJ91" i="1"/>
  <c r="AL89" i="1"/>
  <c r="AK88" i="1"/>
  <c r="AJ87" i="1"/>
  <c r="AL85" i="1"/>
  <c r="AK84" i="1"/>
  <c r="AJ83" i="1"/>
  <c r="AL81" i="1"/>
  <c r="AK80" i="1"/>
  <c r="AJ79" i="1"/>
  <c r="AL77" i="1"/>
  <c r="AK76" i="1"/>
  <c r="AJ75" i="1"/>
  <c r="AL73" i="1"/>
  <c r="AK72" i="1"/>
  <c r="AJ71" i="1"/>
  <c r="AL69" i="1"/>
  <c r="AK68" i="1"/>
  <c r="AJ67" i="1"/>
  <c r="AL65" i="1"/>
  <c r="AK64" i="1"/>
  <c r="AJ63" i="1"/>
  <c r="AL61" i="1"/>
  <c r="AK60" i="1"/>
  <c r="AL57" i="1"/>
  <c r="AK56" i="1"/>
  <c r="AJ55" i="1"/>
  <c r="AL53" i="1"/>
  <c r="AK52" i="1"/>
  <c r="AJ51" i="1"/>
  <c r="AL49" i="1"/>
  <c r="AK48" i="1"/>
  <c r="AJ47" i="1"/>
  <c r="AL45" i="1"/>
  <c r="AK44" i="1"/>
  <c r="AJ43" i="1"/>
  <c r="AL41" i="1"/>
  <c r="AK40" i="1"/>
  <c r="AJ39" i="1"/>
  <c r="AL37" i="1"/>
  <c r="AK36" i="1"/>
  <c r="AJ35" i="1"/>
  <c r="AL33" i="1"/>
  <c r="AK32" i="1"/>
  <c r="AJ31" i="1"/>
  <c r="AL29" i="1"/>
  <c r="AK28" i="1"/>
  <c r="AJ27" i="1"/>
  <c r="AL25" i="1"/>
  <c r="AK24" i="1"/>
  <c r="AJ23" i="1"/>
  <c r="AL21" i="1"/>
  <c r="AK20" i="1"/>
  <c r="AJ19" i="1"/>
  <c r="AL17" i="1"/>
  <c r="AK16" i="1"/>
  <c r="AJ15" i="1"/>
  <c r="AL13" i="1"/>
  <c r="AK12" i="1"/>
  <c r="AJ11" i="1"/>
  <c r="AL9" i="1"/>
  <c r="AJ96" i="1"/>
  <c r="AL94" i="1"/>
  <c r="AK93" i="1"/>
  <c r="AJ92" i="1"/>
  <c r="AL90" i="1"/>
  <c r="AK89" i="1"/>
  <c r="AJ88" i="1"/>
  <c r="AL86" i="1"/>
  <c r="AK85" i="1"/>
  <c r="AJ84" i="1"/>
  <c r="AL82" i="1"/>
  <c r="AK81" i="1"/>
  <c r="AJ80" i="1"/>
  <c r="AL78" i="1"/>
  <c r="AK77" i="1"/>
  <c r="AJ76" i="1"/>
  <c r="AL74" i="1"/>
  <c r="AK73" i="1"/>
  <c r="AJ72" i="1"/>
  <c r="AL70" i="1"/>
  <c r="AK69" i="1"/>
  <c r="AJ68" i="1"/>
  <c r="AL66" i="1"/>
  <c r="AK65" i="1"/>
  <c r="AJ64" i="1"/>
  <c r="AL62" i="1"/>
  <c r="AK61" i="1"/>
  <c r="AJ60" i="1"/>
  <c r="AL58" i="1"/>
  <c r="AK57" i="1"/>
  <c r="AJ56" i="1"/>
  <c r="AL54" i="1"/>
  <c r="AK53" i="1"/>
  <c r="AJ52" i="1"/>
  <c r="AL50" i="1"/>
  <c r="AK49" i="1"/>
  <c r="AJ48" i="1"/>
  <c r="AL46" i="1"/>
  <c r="AK45" i="1"/>
  <c r="AJ44" i="1"/>
  <c r="AL42" i="1"/>
  <c r="AK41" i="1"/>
  <c r="AJ40" i="1"/>
  <c r="AL38" i="1"/>
  <c r="AK37" i="1"/>
  <c r="AJ36" i="1"/>
  <c r="AL34" i="1"/>
  <c r="AK33" i="1"/>
  <c r="AJ32" i="1"/>
  <c r="AL30" i="1"/>
  <c r="AK29" i="1"/>
  <c r="AJ28" i="1"/>
  <c r="AL26" i="1"/>
  <c r="AK25" i="1"/>
  <c r="AJ24" i="1"/>
  <c r="AL22" i="1"/>
  <c r="AK21" i="1"/>
  <c r="AJ20" i="1"/>
  <c r="AL18" i="1"/>
  <c r="AK17" i="1"/>
  <c r="AJ16" i="1"/>
  <c r="AL14" i="1"/>
  <c r="AK13" i="1"/>
  <c r="AJ12" i="1"/>
  <c r="AL10" i="1"/>
  <c r="AK9" i="1"/>
  <c r="AB21" i="3"/>
  <c r="AG21" i="3" l="1"/>
  <c r="AH25" i="3"/>
  <c r="AB25" i="3"/>
  <c r="AH24" i="3"/>
  <c r="AB24" i="3"/>
  <c r="AB23" i="3"/>
  <c r="AB16" i="3"/>
  <c r="AG16" i="3" s="1"/>
  <c r="AH16" i="3"/>
  <c r="AI16" i="3" l="1"/>
  <c r="AK16" i="3" s="1"/>
  <c r="AN16" i="3" s="1"/>
  <c r="AI21" i="3"/>
  <c r="AM21" i="3" s="1"/>
  <c r="AG24" i="3"/>
  <c r="AG25" i="3"/>
  <c r="AI25" i="3" s="1"/>
  <c r="AF12" i="3"/>
  <c r="AJ12" i="3" s="1"/>
  <c r="AK12" i="3" s="1"/>
  <c r="AN12" i="3" s="1"/>
  <c r="AH12" i="3"/>
  <c r="AM16" i="3" l="1"/>
  <c r="AO16" i="3"/>
  <c r="AK21" i="3"/>
  <c r="AN21" i="3" s="1"/>
  <c r="AO21" i="3"/>
  <c r="AI24" i="3"/>
  <c r="AK24" i="3" s="1"/>
  <c r="AN24" i="3" s="1"/>
  <c r="AL21" i="3"/>
  <c r="AL16" i="3"/>
  <c r="AM25" i="3"/>
  <c r="AL25" i="3"/>
  <c r="AK25" i="3"/>
  <c r="AN25" i="3" s="1"/>
  <c r="AO25" i="3"/>
  <c r="AB9" i="3"/>
  <c r="AB10" i="3"/>
  <c r="AB11" i="3"/>
  <c r="AB13" i="3"/>
  <c r="AB27" i="3"/>
  <c r="AG27" i="3" s="1"/>
  <c r="AB14" i="3"/>
  <c r="AB18" i="3"/>
  <c r="AB19" i="3"/>
  <c r="AB20" i="3"/>
  <c r="AB28" i="3"/>
  <c r="AB29" i="3"/>
  <c r="AB15" i="3"/>
  <c r="AB17" i="3"/>
  <c r="AB30" i="3"/>
  <c r="AB31" i="3"/>
  <c r="AB26" i="3"/>
  <c r="AB22" i="3"/>
  <c r="AB8" i="3"/>
  <c r="AL24" i="3" l="1"/>
  <c r="AM24" i="3"/>
  <c r="AO24" i="3"/>
  <c r="AG13" i="3"/>
  <c r="AO13" i="3"/>
  <c r="AJ9" i="3"/>
  <c r="AJ10" i="3"/>
  <c r="AF13" i="3"/>
  <c r="AJ13" i="3" s="1"/>
  <c r="AK13" i="3" s="1"/>
  <c r="AN13" i="3" s="1"/>
  <c r="AF27" i="3"/>
  <c r="AJ27" i="3" s="1"/>
  <c r="AK27" i="3" s="1"/>
  <c r="AN27" i="3" s="1"/>
  <c r="AJ14" i="3"/>
  <c r="AJ8" i="3"/>
  <c r="D12" i="6"/>
  <c r="H12" i="6" s="1"/>
  <c r="AG8" i="3" l="1"/>
  <c r="AH9" i="3"/>
  <c r="AH10" i="3"/>
  <c r="AH11" i="3"/>
  <c r="AH13" i="3"/>
  <c r="AH27" i="3"/>
  <c r="AH14" i="3"/>
  <c r="AH18" i="3"/>
  <c r="AH19" i="3"/>
  <c r="AH20" i="3"/>
  <c r="AH23" i="3"/>
  <c r="AH28" i="3"/>
  <c r="AH29" i="3"/>
  <c r="AH15" i="3"/>
  <c r="AH17" i="3"/>
  <c r="AH30" i="3"/>
  <c r="AH31" i="3"/>
  <c r="AH26" i="3"/>
  <c r="AH22" i="3"/>
  <c r="AG22" i="3"/>
  <c r="AG26" i="3"/>
  <c r="AG31" i="3"/>
  <c r="AG30" i="3"/>
  <c r="AG17" i="3"/>
  <c r="AG15" i="3"/>
  <c r="AG29" i="3"/>
  <c r="AG28" i="3"/>
  <c r="AG23" i="3"/>
  <c r="AG20" i="3"/>
  <c r="AG19" i="3"/>
  <c r="AG18" i="3"/>
  <c r="AG14" i="3"/>
  <c r="AO27" i="3"/>
  <c r="AG11" i="3"/>
  <c r="AI11" i="3" s="1"/>
  <c r="AG10" i="3"/>
  <c r="AI10" i="3" s="1"/>
  <c r="AG9" i="3"/>
  <c r="AI9" i="3" s="1"/>
  <c r="AO9" i="3" s="1"/>
  <c r="AH8" i="3"/>
  <c r="AI14" i="3" l="1"/>
  <c r="AO14" i="3" s="1"/>
  <c r="AI23" i="3"/>
  <c r="AO23" i="3" s="1"/>
  <c r="AI17" i="3"/>
  <c r="AM17" i="3" s="1"/>
  <c r="AI22" i="3"/>
  <c r="AM22" i="3" s="1"/>
  <c r="AI18" i="3"/>
  <c r="AO18" i="3" s="1"/>
  <c r="AI28" i="3"/>
  <c r="AO28" i="3" s="1"/>
  <c r="AI30" i="3"/>
  <c r="AO30" i="3" s="1"/>
  <c r="AI19" i="3"/>
  <c r="AM19" i="3" s="1"/>
  <c r="AI29" i="3"/>
  <c r="AO29" i="3" s="1"/>
  <c r="AI31" i="3"/>
  <c r="AO31" i="3" s="1"/>
  <c r="AI20" i="3"/>
  <c r="AO20" i="3" s="1"/>
  <c r="AI15" i="3"/>
  <c r="AK15" i="3" s="1"/>
  <c r="AN15" i="3" s="1"/>
  <c r="AI26" i="3"/>
  <c r="AO26" i="3" s="1"/>
  <c r="AO11" i="3"/>
  <c r="AK10" i="3"/>
  <c r="AN10" i="3" s="1"/>
  <c r="AO10" i="3"/>
  <c r="AI8" i="3"/>
  <c r="AL10" i="3"/>
  <c r="AM10" i="3"/>
  <c r="AK9" i="3"/>
  <c r="AN9" i="3" s="1"/>
  <c r="AL9" i="3"/>
  <c r="AM9" i="3"/>
  <c r="AJ6" i="3" l="1"/>
  <c r="AL31" i="3"/>
  <c r="AK29" i="3"/>
  <c r="AN29" i="3" s="1"/>
  <c r="AM28" i="3"/>
  <c r="AM26" i="3"/>
  <c r="AM29" i="3"/>
  <c r="AL17" i="3"/>
  <c r="AK30" i="3"/>
  <c r="AN30" i="3" s="1"/>
  <c r="AK20" i="3"/>
  <c r="AN20" i="3" s="1"/>
  <c r="AK17" i="3"/>
  <c r="AN17" i="3" s="1"/>
  <c r="AO17" i="3"/>
  <c r="AM30" i="3"/>
  <c r="AK26" i="3"/>
  <c r="AN26" i="3" s="1"/>
  <c r="AM18" i="3"/>
  <c r="AK18" i="3"/>
  <c r="AN18" i="3" s="1"/>
  <c r="AL14" i="3"/>
  <c r="AK14" i="3"/>
  <c r="AN14" i="3" s="1"/>
  <c r="AL26" i="3"/>
  <c r="AL18" i="3"/>
  <c r="AL19" i="3"/>
  <c r="AL29" i="3"/>
  <c r="AL22" i="3"/>
  <c r="AK22" i="3"/>
  <c r="AN22" i="3" s="1"/>
  <c r="AO15" i="3"/>
  <c r="AM31" i="3"/>
  <c r="AM15" i="3"/>
  <c r="AK31" i="3"/>
  <c r="AN31" i="3" s="1"/>
  <c r="AK19" i="3"/>
  <c r="AN19" i="3" s="1"/>
  <c r="AL28" i="3"/>
  <c r="AO22" i="3"/>
  <c r="AM23" i="3"/>
  <c r="AL23" i="3"/>
  <c r="AK23" i="3"/>
  <c r="AN23" i="3" s="1"/>
  <c r="AL15" i="3"/>
  <c r="AK28" i="3"/>
  <c r="AN28" i="3" s="1"/>
  <c r="AM14" i="3"/>
  <c r="AM20" i="3"/>
  <c r="AL20" i="3"/>
  <c r="AO19" i="3"/>
  <c r="AL30" i="3"/>
  <c r="AK11" i="3"/>
  <c r="AN11" i="3" s="1"/>
  <c r="AL11" i="3"/>
  <c r="AM11" i="3"/>
  <c r="AK8" i="3"/>
  <c r="AO8" i="3"/>
  <c r="AM8" i="3"/>
  <c r="AL8" i="3"/>
  <c r="J301" i="2"/>
  <c r="AM6" i="3" l="1"/>
  <c r="AN6" i="3"/>
  <c r="AL6" i="3"/>
  <c r="AK6" i="3"/>
  <c r="AO6" i="3"/>
  <c r="AN8" i="3"/>
  <c r="AB12" i="3"/>
  <c r="AB6" i="3" s="1"/>
  <c r="AB5" i="3" s="1"/>
  <c r="AO12" i="3" l="1"/>
  <c r="AG12" i="3"/>
  <c r="AG6" i="3" l="1"/>
  <c r="AI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Documentacion</author>
    <author>BRAYAN YANQUEN</author>
  </authors>
  <commentList>
    <comment ref="C9" authorId="0" shapeId="0" xr:uid="{2ACE238D-F419-4145-9687-3C0F5B870F58}">
      <text>
        <r>
          <rPr>
            <b/>
            <sz val="9"/>
            <color indexed="81"/>
            <rFont val="Tahoma"/>
            <family val="2"/>
          </rPr>
          <t xml:space="preserve">ANTES MV 928
</t>
        </r>
      </text>
    </comment>
    <comment ref="BQ9" authorId="0" shapeId="0" xr:uid="{693A48E3-C207-485A-8F6B-381875390AB0}">
      <text>
        <r>
          <rPr>
            <b/>
            <sz val="9"/>
            <color indexed="81"/>
            <rFont val="Tahoma"/>
            <family val="2"/>
          </rPr>
          <t xml:space="preserve">ANTES MV 928
</t>
        </r>
      </text>
    </comment>
    <comment ref="C40" authorId="0" shapeId="0" xr:uid="{0CCA4097-F01E-4A3F-9062-96F541CA2BD1}">
      <text>
        <r>
          <rPr>
            <b/>
            <sz val="9"/>
            <color indexed="81"/>
            <rFont val="Tahoma"/>
            <family val="2"/>
          </rPr>
          <t>Documentacion:</t>
        </r>
        <r>
          <rPr>
            <sz val="9"/>
            <color indexed="81"/>
            <rFont val="Tahoma"/>
            <family val="2"/>
          </rPr>
          <t xml:space="preserve">
ANTES MV 054</t>
        </r>
      </text>
    </comment>
    <comment ref="BQ40" authorId="0" shapeId="0" xr:uid="{E112E3B9-AB9F-4DEA-BC41-E9FF71032E59}">
      <text>
        <r>
          <rPr>
            <b/>
            <sz val="9"/>
            <color indexed="81"/>
            <rFont val="Tahoma"/>
            <family val="2"/>
          </rPr>
          <t>Documentacion:</t>
        </r>
        <r>
          <rPr>
            <sz val="9"/>
            <color indexed="81"/>
            <rFont val="Tahoma"/>
            <family val="2"/>
          </rPr>
          <t xml:space="preserve">
ANTES MV 054
</t>
        </r>
      </text>
    </comment>
    <comment ref="C41" authorId="0" shapeId="0" xr:uid="{4EB5711A-B3FD-4080-BC19-BE8B07786454}">
      <text>
        <r>
          <rPr>
            <b/>
            <sz val="9"/>
            <color indexed="81"/>
            <rFont val="Tahoma"/>
            <family val="2"/>
          </rPr>
          <t>Documentacion:</t>
        </r>
        <r>
          <rPr>
            <sz val="9"/>
            <color indexed="81"/>
            <rFont val="Tahoma"/>
            <family val="2"/>
          </rPr>
          <t xml:space="preserve">
ANTES MV 193
ANTIGUO PROP
CAÑON ALONSO JOSE OCTAVIO      </t>
        </r>
      </text>
    </comment>
    <comment ref="BQ41" authorId="0" shapeId="0" xr:uid="{75F83942-A95A-4671-9AA6-7B19483D0E35}">
      <text>
        <r>
          <rPr>
            <b/>
            <sz val="9"/>
            <color indexed="81"/>
            <rFont val="Tahoma"/>
            <family val="2"/>
          </rPr>
          <t>Documentacion:</t>
        </r>
        <r>
          <rPr>
            <sz val="9"/>
            <color indexed="81"/>
            <rFont val="Tahoma"/>
            <family val="2"/>
          </rPr>
          <t xml:space="preserve">
ANTES MV 193
ANTIGUO PROP
CAÑON ALONSO JOSE OCTAVIO      
</t>
        </r>
      </text>
    </comment>
    <comment ref="C45" authorId="1" shapeId="0" xr:uid="{F186AEBB-62A6-454B-8B2C-37F905DBA71A}">
      <text>
        <r>
          <rPr>
            <b/>
            <sz val="9"/>
            <color indexed="81"/>
            <rFont val="Tahoma"/>
            <family val="2"/>
          </rPr>
          <t xml:space="preserve">BRAYAN YANQUEN: antes 325
</t>
        </r>
      </text>
    </comment>
    <comment ref="C52" authorId="0" shapeId="0" xr:uid="{CCC59C61-8EF5-4C91-BF80-40FA1622F785}">
      <text>
        <r>
          <rPr>
            <b/>
            <sz val="9"/>
            <color indexed="81"/>
            <rFont val="Tahoma"/>
            <family val="2"/>
          </rPr>
          <t>Documentacion:</t>
        </r>
        <r>
          <rPr>
            <sz val="9"/>
            <color indexed="81"/>
            <rFont val="Tahoma"/>
            <family val="2"/>
          </rPr>
          <t xml:space="preserve">
ANTES MV 346</t>
        </r>
      </text>
    </comment>
    <comment ref="C58" authorId="0" shapeId="0" xr:uid="{C9C8FD82-FF78-4899-AC69-6ADC71AFAD8A}">
      <text>
        <r>
          <rPr>
            <b/>
            <sz val="9"/>
            <color indexed="81"/>
            <rFont val="Tahoma"/>
            <family val="2"/>
          </rPr>
          <t>Documentacion:</t>
        </r>
        <r>
          <rPr>
            <sz val="9"/>
            <color indexed="81"/>
            <rFont val="Tahoma"/>
            <family val="2"/>
          </rPr>
          <t xml:space="preserve">
ANTES MV 956</t>
        </r>
      </text>
    </comment>
    <comment ref="BQ58" authorId="0" shapeId="0" xr:uid="{7317CD1F-8723-4E9F-8849-7BB3D3F7AE8D}">
      <text>
        <r>
          <rPr>
            <b/>
            <sz val="9"/>
            <color indexed="81"/>
            <rFont val="Tahoma"/>
            <family val="2"/>
          </rPr>
          <t>Documentacion:</t>
        </r>
        <r>
          <rPr>
            <sz val="9"/>
            <color indexed="81"/>
            <rFont val="Tahoma"/>
            <family val="2"/>
          </rPr>
          <t xml:space="preserve">
ANTES MV 956
</t>
        </r>
      </text>
    </comment>
    <comment ref="C61" authorId="0" shapeId="0" xr:uid="{FF0644F6-92FC-41EC-97BA-31FA0BDEBBA3}">
      <text>
        <r>
          <rPr>
            <b/>
            <sz val="9"/>
            <color indexed="81"/>
            <rFont val="Tahoma"/>
            <family val="2"/>
          </rPr>
          <t>Documentacion:</t>
        </r>
        <r>
          <rPr>
            <sz val="9"/>
            <color indexed="81"/>
            <rFont val="Tahoma"/>
            <family val="2"/>
          </rPr>
          <t xml:space="preserve">
Antes MV 927
</t>
        </r>
      </text>
    </comment>
    <comment ref="BQ61" authorId="0" shapeId="0" xr:uid="{9C8FD18C-E832-4095-832C-D8039D50D8F0}">
      <text>
        <r>
          <rPr>
            <b/>
            <sz val="9"/>
            <color indexed="81"/>
            <rFont val="Tahoma"/>
            <family val="2"/>
          </rPr>
          <t>Documentacion:</t>
        </r>
        <r>
          <rPr>
            <sz val="9"/>
            <color indexed="81"/>
            <rFont val="Tahoma"/>
            <family val="2"/>
          </rPr>
          <t xml:space="preserve">
Antes MV 927
</t>
        </r>
      </text>
    </comment>
    <comment ref="C72" authorId="0" shapeId="0" xr:uid="{94559440-5D54-4E02-BA40-3A15F8110C71}">
      <text>
        <r>
          <rPr>
            <b/>
            <sz val="9"/>
            <color indexed="81"/>
            <rFont val="Tahoma"/>
            <family val="2"/>
          </rPr>
          <t>Documentacion:</t>
        </r>
        <r>
          <rPr>
            <sz val="9"/>
            <color indexed="81"/>
            <rFont val="Tahoma"/>
            <family val="2"/>
          </rPr>
          <t xml:space="preserve">
ANTES MV 335</t>
        </r>
      </text>
    </comment>
    <comment ref="BQ72" authorId="0" shapeId="0" xr:uid="{66CFFE4C-6CCE-4115-8107-35E7E54E0F46}">
      <text>
        <r>
          <rPr>
            <b/>
            <sz val="9"/>
            <color indexed="81"/>
            <rFont val="Tahoma"/>
            <family val="2"/>
          </rPr>
          <t>Documentacion:</t>
        </r>
        <r>
          <rPr>
            <sz val="9"/>
            <color indexed="81"/>
            <rFont val="Tahoma"/>
            <family val="2"/>
          </rPr>
          <t xml:space="preserve">
ANTES MV 335
</t>
        </r>
      </text>
    </comment>
    <comment ref="C115" authorId="0" shapeId="0" xr:uid="{65C3E22B-97EC-4528-9283-C282A07D8BF4}">
      <text>
        <r>
          <rPr>
            <b/>
            <sz val="9"/>
            <color indexed="81"/>
            <rFont val="Tahoma"/>
            <family val="2"/>
          </rPr>
          <t>Documentacion:</t>
        </r>
        <r>
          <rPr>
            <sz val="9"/>
            <color indexed="81"/>
            <rFont val="Tahoma"/>
            <family val="2"/>
          </rPr>
          <t xml:space="preserve">
ANTES MV 871</t>
        </r>
      </text>
    </comment>
    <comment ref="BQ115" authorId="0" shapeId="0" xr:uid="{8099065B-2609-4DC7-B15D-8CB3F954CFB1}">
      <text>
        <r>
          <rPr>
            <b/>
            <sz val="9"/>
            <color indexed="81"/>
            <rFont val="Tahoma"/>
            <family val="2"/>
          </rPr>
          <t>Documentacion:</t>
        </r>
        <r>
          <rPr>
            <sz val="9"/>
            <color indexed="81"/>
            <rFont val="Tahoma"/>
            <family val="2"/>
          </rPr>
          <t xml:space="preserve">
ANTES MV 871
</t>
        </r>
      </text>
    </comment>
    <comment ref="C123" authorId="0" shapeId="0" xr:uid="{9A9805C2-DF44-43F7-8750-EFB2E723BBB8}">
      <text>
        <r>
          <rPr>
            <b/>
            <sz val="9"/>
            <color indexed="81"/>
            <rFont val="Tahoma"/>
            <family val="2"/>
          </rPr>
          <t>Documentacion:</t>
        </r>
        <r>
          <rPr>
            <sz val="9"/>
            <color indexed="81"/>
            <rFont val="Tahoma"/>
            <family val="2"/>
          </rPr>
          <t xml:space="preserve">
antes Mv 15
</t>
        </r>
      </text>
    </comment>
    <comment ref="C139" authorId="0" shapeId="0" xr:uid="{7C4AA75D-E72B-44C9-9ED1-16F755C37F70}">
      <text>
        <r>
          <rPr>
            <b/>
            <sz val="9"/>
            <color indexed="81"/>
            <rFont val="Tahoma"/>
            <family val="2"/>
          </rPr>
          <t>Documentacion:</t>
        </r>
        <r>
          <rPr>
            <sz val="9"/>
            <color indexed="81"/>
            <rFont val="Tahoma"/>
            <family val="2"/>
          </rPr>
          <t xml:space="preserve">
ANTES MV983
</t>
        </r>
      </text>
    </comment>
    <comment ref="C142" authorId="0" shapeId="0" xr:uid="{3A3DCE01-65CC-430D-97F4-812977B847AD}">
      <text>
        <r>
          <rPr>
            <b/>
            <sz val="9"/>
            <color indexed="81"/>
            <rFont val="Tahoma"/>
            <family val="2"/>
          </rPr>
          <t>Documentacion:</t>
        </r>
        <r>
          <rPr>
            <sz val="9"/>
            <color indexed="81"/>
            <rFont val="Tahoma"/>
            <family val="2"/>
          </rPr>
          <t xml:space="preserve">
ANTES MV 335 DE DON REINALDO CHACON</t>
        </r>
      </text>
    </comment>
    <comment ref="BQ142" authorId="0" shapeId="0" xr:uid="{874393AD-13E4-467B-B276-F2F82825080B}">
      <text>
        <r>
          <rPr>
            <b/>
            <sz val="9"/>
            <color indexed="81"/>
            <rFont val="Tahoma"/>
            <family val="2"/>
          </rPr>
          <t>Documentacion:</t>
        </r>
        <r>
          <rPr>
            <sz val="9"/>
            <color indexed="81"/>
            <rFont val="Tahoma"/>
            <family val="2"/>
          </rPr>
          <t xml:space="preserve">
ANTES MV 335 DE DON REINALDO CHACON
</t>
        </r>
      </text>
    </comment>
    <comment ref="C144" authorId="0" shapeId="0" xr:uid="{27ACBBB2-2EB8-4C17-A30B-4DACF2F4E287}">
      <text>
        <r>
          <rPr>
            <b/>
            <sz val="9"/>
            <color indexed="81"/>
            <rFont val="Tahoma"/>
            <family val="2"/>
          </rPr>
          <t>Documentacion:</t>
        </r>
        <r>
          <rPr>
            <sz val="9"/>
            <color indexed="81"/>
            <rFont val="Tahoma"/>
            <family val="2"/>
          </rPr>
          <t xml:space="preserve">
ANTES MV898</t>
        </r>
      </text>
    </comment>
    <comment ref="C145" authorId="0" shapeId="0" xr:uid="{E6D129D5-1A05-47D3-A8FF-5F7E78E52CC8}">
      <text>
        <r>
          <rPr>
            <b/>
            <sz val="9"/>
            <color indexed="81"/>
            <rFont val="Tahoma"/>
            <family val="2"/>
          </rPr>
          <t>Documentacion:
ANTES MV 542</t>
        </r>
        <r>
          <rPr>
            <sz val="9"/>
            <color indexed="81"/>
            <rFont val="Tahoma"/>
            <family val="2"/>
          </rPr>
          <t xml:space="preserve">
ANTES MV 331 </t>
        </r>
      </text>
    </comment>
    <comment ref="BQ145" authorId="0" shapeId="0" xr:uid="{88BEA837-0204-41E7-8955-2580F666AA9F}">
      <text>
        <r>
          <rPr>
            <b/>
            <sz val="9"/>
            <color indexed="81"/>
            <rFont val="Tahoma"/>
            <family val="2"/>
          </rPr>
          <t>Documentacion:</t>
        </r>
        <r>
          <rPr>
            <sz val="9"/>
            <color indexed="81"/>
            <rFont val="Tahoma"/>
            <family val="2"/>
          </rPr>
          <t xml:space="preserve">
ANTES MV 331
</t>
        </r>
      </text>
    </comment>
    <comment ref="C149" authorId="0" shapeId="0" xr:uid="{86D6B255-A2B9-4E24-977B-07776B3D415B}">
      <text>
        <r>
          <rPr>
            <b/>
            <sz val="9"/>
            <color indexed="81"/>
            <rFont val="Tahoma"/>
            <family val="2"/>
          </rPr>
          <t>Documentacion:</t>
        </r>
        <r>
          <rPr>
            <sz val="9"/>
            <color indexed="81"/>
            <rFont val="Tahoma"/>
            <family val="2"/>
          </rPr>
          <t xml:space="preserve">
ANTES MV 836 VENDIDO POR JAIME GONZALEZ EL 28-09-2021</t>
        </r>
      </text>
    </comment>
    <comment ref="BQ149" authorId="0" shapeId="0" xr:uid="{E6058AC5-F3FE-4332-85E5-62DDC3AC5119}">
      <text>
        <r>
          <rPr>
            <b/>
            <sz val="9"/>
            <color indexed="81"/>
            <rFont val="Tahoma"/>
            <family val="2"/>
          </rPr>
          <t>Documentacion:</t>
        </r>
        <r>
          <rPr>
            <sz val="9"/>
            <color indexed="81"/>
            <rFont val="Tahoma"/>
            <family val="2"/>
          </rPr>
          <t xml:space="preserve">
ANTES MV 836 VENDIDO POR JAIME GONZALEZ EL 28-09-2021
</t>
        </r>
      </text>
    </comment>
    <comment ref="BB150" authorId="0" shapeId="0" xr:uid="{1FEDCA29-1969-440A-B88C-2002F6A2CBE3}">
      <text>
        <r>
          <rPr>
            <b/>
            <sz val="9"/>
            <color indexed="81"/>
            <rFont val="Tahoma"/>
            <family val="2"/>
          </rPr>
          <t>Documentacion:</t>
        </r>
        <r>
          <rPr>
            <sz val="9"/>
            <color indexed="81"/>
            <rFont val="Tahoma"/>
            <family val="2"/>
          </rPr>
          <t xml:space="preserve">
PROCESO DE SUCESION</t>
        </r>
      </text>
    </comment>
    <comment ref="C154" authorId="0" shapeId="0" xr:uid="{DC60D41F-DA1C-43C0-A783-FE9BF7D2A8BA}">
      <text>
        <r>
          <rPr>
            <b/>
            <sz val="9"/>
            <color indexed="81"/>
            <rFont val="Tahoma"/>
            <family val="2"/>
          </rPr>
          <t>Documentacion:</t>
        </r>
        <r>
          <rPr>
            <sz val="9"/>
            <color indexed="81"/>
            <rFont val="Tahoma"/>
            <family val="2"/>
          </rPr>
          <t xml:space="preserve">
ANTES MV 33</t>
        </r>
      </text>
    </comment>
    <comment ref="BQ154" authorId="0" shapeId="0" xr:uid="{1221B8D0-023B-462E-80A1-816D6B477715}">
      <text>
        <r>
          <rPr>
            <b/>
            <sz val="9"/>
            <color indexed="81"/>
            <rFont val="Tahoma"/>
            <family val="2"/>
          </rPr>
          <t>Documentacion:</t>
        </r>
        <r>
          <rPr>
            <sz val="9"/>
            <color indexed="81"/>
            <rFont val="Tahoma"/>
            <family val="2"/>
          </rPr>
          <t xml:space="preserve">
ANTES MV 33
</t>
        </r>
      </text>
    </comment>
    <comment ref="C155" authorId="0" shapeId="0" xr:uid="{2642E7E2-CB7D-4CE5-8F7D-932873722A9A}">
      <text>
        <r>
          <rPr>
            <b/>
            <sz val="9"/>
            <color indexed="81"/>
            <rFont val="Tahoma"/>
            <family val="2"/>
          </rPr>
          <t>Documentacion:</t>
        </r>
        <r>
          <rPr>
            <sz val="9"/>
            <color indexed="81"/>
            <rFont val="Tahoma"/>
            <family val="2"/>
          </rPr>
          <t xml:space="preserve">
ANTES MV 514</t>
        </r>
      </text>
    </comment>
    <comment ref="BQ155" authorId="0" shapeId="0" xr:uid="{32D47B39-227A-495C-BBCA-27546D69E917}">
      <text>
        <r>
          <rPr>
            <b/>
            <sz val="9"/>
            <color indexed="81"/>
            <rFont val="Tahoma"/>
            <family val="2"/>
          </rPr>
          <t>Documentacion:</t>
        </r>
        <r>
          <rPr>
            <sz val="9"/>
            <color indexed="81"/>
            <rFont val="Tahoma"/>
            <family val="2"/>
          </rPr>
          <t xml:space="preserve">
ANTES MV 514
</t>
        </r>
      </text>
    </comment>
    <comment ref="C156" authorId="0" shapeId="0" xr:uid="{EAB7C396-9A14-4297-ADF9-6243BDC4FB50}">
      <text>
        <r>
          <rPr>
            <b/>
            <sz val="9"/>
            <color indexed="81"/>
            <rFont val="Tahoma"/>
            <family val="2"/>
          </rPr>
          <t>Documentacion:</t>
        </r>
        <r>
          <rPr>
            <sz val="9"/>
            <color indexed="81"/>
            <rFont val="Tahoma"/>
            <family val="2"/>
          </rPr>
          <t xml:space="preserve">
ANTES MV 445</t>
        </r>
      </text>
    </comment>
    <comment ref="BQ156" authorId="0" shapeId="0" xr:uid="{25103BD5-55A7-4DBF-A692-DC6CF26DE083}">
      <text>
        <r>
          <rPr>
            <b/>
            <sz val="9"/>
            <color indexed="81"/>
            <rFont val="Tahoma"/>
            <family val="2"/>
          </rPr>
          <t>Documentacion:</t>
        </r>
        <r>
          <rPr>
            <sz val="9"/>
            <color indexed="81"/>
            <rFont val="Tahoma"/>
            <family val="2"/>
          </rPr>
          <t xml:space="preserve">
ANTES MV 445
</t>
        </r>
      </text>
    </comment>
    <comment ref="C158" authorId="0" shapeId="0" xr:uid="{D9AD0364-718C-41F0-8710-174642D401F2}">
      <text>
        <r>
          <rPr>
            <b/>
            <sz val="9"/>
            <color indexed="81"/>
            <rFont val="Tahoma"/>
            <family val="2"/>
          </rPr>
          <t>Documentacion:</t>
        </r>
        <r>
          <rPr>
            <sz val="9"/>
            <color indexed="81"/>
            <rFont val="Tahoma"/>
            <family val="2"/>
          </rPr>
          <t xml:space="preserve">
ANTES MV 295</t>
        </r>
      </text>
    </comment>
    <comment ref="BQ158" authorId="0" shapeId="0" xr:uid="{5E82C602-145C-46B7-B970-C37D97FBEC3A}">
      <text>
        <r>
          <rPr>
            <b/>
            <sz val="9"/>
            <color indexed="81"/>
            <rFont val="Tahoma"/>
            <family val="2"/>
          </rPr>
          <t>Documentacion:</t>
        </r>
        <r>
          <rPr>
            <sz val="9"/>
            <color indexed="81"/>
            <rFont val="Tahoma"/>
            <family val="2"/>
          </rPr>
          <t xml:space="preserve">
ANTES MV 295
</t>
        </r>
      </text>
    </comment>
    <comment ref="C159" authorId="0" shapeId="0" xr:uid="{4EE1DE38-CA1D-4071-88B6-A55EF30B83F3}">
      <text>
        <r>
          <rPr>
            <b/>
            <sz val="9"/>
            <color indexed="81"/>
            <rFont val="Tahoma"/>
            <family val="2"/>
          </rPr>
          <t>Documentacion:</t>
        </r>
        <r>
          <rPr>
            <sz val="9"/>
            <color indexed="81"/>
            <rFont val="Tahoma"/>
            <family val="2"/>
          </rPr>
          <t xml:space="preserve">
ANTES MV 50 WLL668</t>
        </r>
      </text>
    </comment>
    <comment ref="BQ159" authorId="0" shapeId="0" xr:uid="{7E441DD5-FBAD-448F-936C-9731381BB508}">
      <text>
        <r>
          <rPr>
            <b/>
            <sz val="9"/>
            <color indexed="81"/>
            <rFont val="Tahoma"/>
            <family val="2"/>
          </rPr>
          <t>Documentacion:</t>
        </r>
        <r>
          <rPr>
            <sz val="9"/>
            <color indexed="81"/>
            <rFont val="Tahoma"/>
            <family val="2"/>
          </rPr>
          <t xml:space="preserve">
ANTES MV 50 WLL668
</t>
        </r>
      </text>
    </comment>
    <comment ref="C160" authorId="0" shapeId="0" xr:uid="{A732030B-BFA3-4801-B035-E3928F66C781}">
      <text>
        <r>
          <rPr>
            <b/>
            <sz val="9"/>
            <color indexed="81"/>
            <rFont val="Tahoma"/>
            <family val="2"/>
          </rPr>
          <t>Documentacion:</t>
        </r>
        <r>
          <rPr>
            <sz val="9"/>
            <color indexed="81"/>
            <rFont val="Tahoma"/>
            <family val="2"/>
          </rPr>
          <t xml:space="preserve">
ANTES MV 321</t>
        </r>
      </text>
    </comment>
    <comment ref="BQ160" authorId="0" shapeId="0" xr:uid="{109EA41A-4B17-4CCB-A3B3-409FAEF5CD10}">
      <text>
        <r>
          <rPr>
            <b/>
            <sz val="9"/>
            <color indexed="81"/>
            <rFont val="Tahoma"/>
            <family val="2"/>
          </rPr>
          <t>Documentacion:</t>
        </r>
        <r>
          <rPr>
            <sz val="9"/>
            <color indexed="81"/>
            <rFont val="Tahoma"/>
            <family val="2"/>
          </rPr>
          <t xml:space="preserve">
ANTES MV 321
</t>
        </r>
      </text>
    </comment>
    <comment ref="C161" authorId="0" shapeId="0" xr:uid="{CC2B2CAC-5E99-4B21-A9EA-7FD0855C1E21}">
      <text>
        <r>
          <rPr>
            <b/>
            <sz val="9"/>
            <color indexed="81"/>
            <rFont val="Tahoma"/>
            <family val="2"/>
          </rPr>
          <t>Documentacion:</t>
        </r>
        <r>
          <rPr>
            <sz val="9"/>
            <color indexed="81"/>
            <rFont val="Tahoma"/>
            <family val="2"/>
          </rPr>
          <t xml:space="preserve">
ANTES MV 918</t>
        </r>
      </text>
    </comment>
    <comment ref="BQ161" authorId="0" shapeId="0" xr:uid="{28C78059-9F86-41D9-B3A5-CCEFCEA062AD}">
      <text>
        <r>
          <rPr>
            <b/>
            <sz val="9"/>
            <color indexed="81"/>
            <rFont val="Tahoma"/>
            <family val="2"/>
          </rPr>
          <t>Documentacion:</t>
        </r>
        <r>
          <rPr>
            <sz val="9"/>
            <color indexed="81"/>
            <rFont val="Tahoma"/>
            <family val="2"/>
          </rPr>
          <t xml:space="preserve">
ANTES MV 918
</t>
        </r>
      </text>
    </comment>
    <comment ref="C162" authorId="0" shapeId="0" xr:uid="{91347773-D27B-463B-9BD6-541A9241DB1C}">
      <text>
        <r>
          <rPr>
            <b/>
            <sz val="9"/>
            <color indexed="81"/>
            <rFont val="Tahoma"/>
            <family val="2"/>
          </rPr>
          <t>Documentacion:</t>
        </r>
        <r>
          <rPr>
            <sz val="9"/>
            <color indexed="81"/>
            <rFont val="Tahoma"/>
            <family val="2"/>
          </rPr>
          <t xml:space="preserve">
ANTES MV 264
VENDIDO 19/02/2022
POR HUMBERTO MIGUEL GONZALEZ CC 1020732192</t>
        </r>
      </text>
    </comment>
    <comment ref="BQ162" authorId="0" shapeId="0" xr:uid="{554752DB-6D7D-49D5-8910-F40A032B5E50}">
      <text>
        <r>
          <rPr>
            <b/>
            <sz val="9"/>
            <color indexed="81"/>
            <rFont val="Tahoma"/>
            <family val="2"/>
          </rPr>
          <t>Documentacion:</t>
        </r>
        <r>
          <rPr>
            <sz val="9"/>
            <color indexed="81"/>
            <rFont val="Tahoma"/>
            <family val="2"/>
          </rPr>
          <t xml:space="preserve">
ANTES MV 264
VENDIDO 19/02/2022
POR HUMBERTO MIGUEL GONZALEZ CC 1020732192
</t>
        </r>
      </text>
    </comment>
    <comment ref="C163" authorId="0" shapeId="0" xr:uid="{DEB62286-A1AF-46CD-9575-A0543AA15875}">
      <text>
        <r>
          <rPr>
            <b/>
            <sz val="9"/>
            <color indexed="81"/>
            <rFont val="Tahoma"/>
            <family val="2"/>
          </rPr>
          <t>Documentacion:</t>
        </r>
        <r>
          <rPr>
            <sz val="9"/>
            <color indexed="81"/>
            <rFont val="Tahoma"/>
            <family val="2"/>
          </rPr>
          <t xml:space="preserve">
ANTES MV 560
VENDIDO 23/02/2022
POR IZAQUITA AGUDELO DANY JOHN JORGE CC 1095836422</t>
        </r>
      </text>
    </comment>
    <comment ref="BQ163" authorId="0" shapeId="0" xr:uid="{279D0926-902F-4FBD-80DA-51825DABDC69}">
      <text>
        <r>
          <rPr>
            <b/>
            <sz val="9"/>
            <color indexed="81"/>
            <rFont val="Tahoma"/>
            <family val="2"/>
          </rPr>
          <t>Documentacion:</t>
        </r>
        <r>
          <rPr>
            <sz val="9"/>
            <color indexed="81"/>
            <rFont val="Tahoma"/>
            <family val="2"/>
          </rPr>
          <t xml:space="preserve">
ANTES MV 560
VENDIDO 23/02/2022
POR IZAQUITA AGUDELO DANY JOHN JORGE CC 1095836422
</t>
        </r>
      </text>
    </comment>
    <comment ref="C165" authorId="0" shapeId="0" xr:uid="{9CFB8184-1F57-4D03-8E40-217ED7FBA6F9}">
      <text>
        <r>
          <rPr>
            <b/>
            <sz val="9"/>
            <color indexed="81"/>
            <rFont val="Tahoma"/>
            <family val="2"/>
          </rPr>
          <t>Documentacion:</t>
        </r>
        <r>
          <rPr>
            <sz val="9"/>
            <color indexed="81"/>
            <rFont val="Tahoma"/>
            <family val="2"/>
          </rPr>
          <t xml:space="preserve">
ANTES MV 347</t>
        </r>
      </text>
    </comment>
    <comment ref="C166" authorId="0" shapeId="0" xr:uid="{9D71A34D-A914-4E86-9D22-86D86A81E38D}">
      <text>
        <r>
          <rPr>
            <b/>
            <sz val="9"/>
            <color indexed="81"/>
            <rFont val="Tahoma"/>
            <family val="2"/>
          </rPr>
          <t>Documentacion:</t>
        </r>
        <r>
          <rPr>
            <sz val="9"/>
            <color indexed="81"/>
            <rFont val="Tahoma"/>
            <family val="2"/>
          </rPr>
          <t xml:space="preserve">
ANTES MV 319</t>
        </r>
      </text>
    </comment>
    <comment ref="C167" authorId="0" shapeId="0" xr:uid="{6B6C437A-C75B-4CE6-A6CE-9478855EAB90}">
      <text>
        <r>
          <rPr>
            <b/>
            <sz val="9"/>
            <color indexed="81"/>
            <rFont val="Tahoma"/>
            <family val="2"/>
          </rPr>
          <t>Documentacion:</t>
        </r>
        <r>
          <rPr>
            <sz val="9"/>
            <color indexed="81"/>
            <rFont val="Tahoma"/>
            <family val="2"/>
          </rPr>
          <t xml:space="preserve">
ANTES MV 357</t>
        </r>
      </text>
    </comment>
    <comment ref="C177" authorId="0" shapeId="0" xr:uid="{421CDF62-3E89-4B65-A6AD-71A3BC0BE116}">
      <text>
        <r>
          <rPr>
            <b/>
            <sz val="9"/>
            <color indexed="81"/>
            <rFont val="Tahoma"/>
            <family val="2"/>
          </rPr>
          <t>Documentacion:</t>
        </r>
        <r>
          <rPr>
            <sz val="9"/>
            <color indexed="81"/>
            <rFont val="Tahoma"/>
            <family val="2"/>
          </rPr>
          <t xml:space="preserve">
ANTES MV 556</t>
        </r>
      </text>
    </comment>
    <comment ref="BB178" authorId="0" shapeId="0" xr:uid="{E85D0A05-5BD4-49A4-9632-AA1F912FE6A1}">
      <text>
        <r>
          <rPr>
            <b/>
            <sz val="9"/>
            <color indexed="81"/>
            <rFont val="Tahoma"/>
            <family val="2"/>
          </rPr>
          <t>Documentacion:</t>
        </r>
        <r>
          <rPr>
            <sz val="9"/>
            <color indexed="81"/>
            <rFont val="Tahoma"/>
            <family val="2"/>
          </rPr>
          <t xml:space="preserve">
NO HAN TRAIDO DOCUMENTOS DEL NUEVO PROPIETARIO</t>
        </r>
      </text>
    </comment>
    <comment ref="C183" authorId="0" shapeId="0" xr:uid="{87446185-B4CE-435A-9A29-22C8D630C195}">
      <text>
        <r>
          <rPr>
            <b/>
            <sz val="9"/>
            <color indexed="81"/>
            <rFont val="Tahoma"/>
            <family val="2"/>
          </rPr>
          <t>Documentacion:</t>
        </r>
        <r>
          <rPr>
            <sz val="9"/>
            <color indexed="81"/>
            <rFont val="Tahoma"/>
            <family val="2"/>
          </rPr>
          <t xml:space="preserve">
ANTES MV 116
ANTES MV 508</t>
        </r>
      </text>
    </comment>
    <comment ref="BQ183" authorId="0" shapeId="0" xr:uid="{F273682B-F260-4C3C-B355-BE1DBD052BEC}">
      <text>
        <r>
          <rPr>
            <b/>
            <sz val="9"/>
            <color indexed="81"/>
            <rFont val="Tahoma"/>
            <family val="2"/>
          </rPr>
          <t>Documentacion:</t>
        </r>
        <r>
          <rPr>
            <sz val="9"/>
            <color indexed="81"/>
            <rFont val="Tahoma"/>
            <family val="2"/>
          </rPr>
          <t xml:space="preserve">
ANTES MV 116
ANTES MV 508
</t>
        </r>
      </text>
    </comment>
    <comment ref="C184" authorId="0" shapeId="0" xr:uid="{4ECF6A53-5BA3-4C45-BAC2-9AB63FB36BBF}">
      <text>
        <r>
          <rPr>
            <b/>
            <sz val="9"/>
            <color indexed="81"/>
            <rFont val="Tahoma"/>
            <family val="2"/>
          </rPr>
          <t>Documentacion:</t>
        </r>
        <r>
          <rPr>
            <sz val="9"/>
            <color indexed="81"/>
            <rFont val="Tahoma"/>
            <family val="2"/>
          </rPr>
          <t xml:space="preserve">
ANTES MV931
</t>
        </r>
      </text>
    </comment>
    <comment ref="C187" authorId="0" shapeId="0" xr:uid="{FB4F027B-2923-4C1F-9EEE-ECEE1D24D7C7}">
      <text>
        <r>
          <rPr>
            <b/>
            <sz val="9"/>
            <color indexed="81"/>
            <rFont val="Tahoma"/>
            <family val="2"/>
          </rPr>
          <t>Documentacion:</t>
        </r>
        <r>
          <rPr>
            <sz val="9"/>
            <color indexed="81"/>
            <rFont val="Tahoma"/>
            <family val="2"/>
          </rPr>
          <t xml:space="preserve">
ANTES MV 791</t>
        </r>
      </text>
    </comment>
    <comment ref="BQ187" authorId="0" shapeId="0" xr:uid="{0BD174CD-1ECE-4F1A-976B-C1D62AD27007}">
      <text>
        <r>
          <rPr>
            <b/>
            <sz val="9"/>
            <color indexed="81"/>
            <rFont val="Tahoma"/>
            <family val="2"/>
          </rPr>
          <t>Documentacion:</t>
        </r>
        <r>
          <rPr>
            <sz val="9"/>
            <color indexed="81"/>
            <rFont val="Tahoma"/>
            <family val="2"/>
          </rPr>
          <t xml:space="preserve">
ANTES MV 791
</t>
        </r>
      </text>
    </comment>
  </commentList>
</comments>
</file>

<file path=xl/sharedStrings.xml><?xml version="1.0" encoding="utf-8"?>
<sst xmlns="http://schemas.openxmlformats.org/spreadsheetml/2006/main" count="11396" uniqueCount="3007">
  <si>
    <t>UNIVERSIDAD DISTRITAL FRANCISCO JOSÉ DE CALDAS</t>
  </si>
  <si>
    <t>OPERACIÓN 64900785 -ANEXO No. 2 LISTADO DE PRECIOS</t>
  </si>
  <si>
    <t>CONTRATAR EL SERVICIO DE TRANSPORTE TERRESTRE PARA EL DESARROLLO DE LAS PRÁCTICAS ACADÉMICAS COMO DE LAS ACTIVIDADES ACADEMICO-ADMINISTRATIVAS DE LA UNIVERSIDAD DISTRITAL FRANCISCO JOSÉ DE CALDAS</t>
  </si>
  <si>
    <t>ITEM</t>
  </si>
  <si>
    <t>SALIDA</t>
  </si>
  <si>
    <t>RECORRIDO INTERNO</t>
  </si>
  <si>
    <t>LLEGADA</t>
  </si>
  <si>
    <t>DIAS DE 
SERVICIO</t>
  </si>
  <si>
    <t>No. PASAJEROS</t>
  </si>
  <si>
    <t xml:space="preserve">CANTIDAD SERVICIOS </t>
  </si>
  <si>
    <t xml:space="preserve">VALOR BUS 40 PASAJEROS </t>
  </si>
  <si>
    <t xml:space="preserve">VALOR DIA ADICIONAL BUS 40 PASAJEROS </t>
  </si>
  <si>
    <t xml:space="preserve">VALOR BUS 30 PASAJEROS </t>
  </si>
  <si>
    <t xml:space="preserve">VALOR DIA ADICIONAL BUS 30 PASAJEROS </t>
  </si>
  <si>
    <t xml:space="preserve">VALOR BUSETA 25 PASAJEROS </t>
  </si>
  <si>
    <t xml:space="preserve">VALOR DIA ADICIONAL BUSETA 25 PASAJEROS </t>
  </si>
  <si>
    <t xml:space="preserve">VALOR CAMIONETA 19 PASAJEROS </t>
  </si>
  <si>
    <t xml:space="preserve">VALOR DIA ADICIONAL CAMIONETA 19 PASAJEROS </t>
  </si>
  <si>
    <t xml:space="preserve">VALOR CAMIONETA 16 PASAJEROS </t>
  </si>
  <si>
    <t xml:space="preserve">VALOR DIA ADICIONAL CAMIONETA 16 PASAJEROS </t>
  </si>
  <si>
    <t>FACULTAD</t>
  </si>
  <si>
    <t>Facultad de Ciencias Matemáticas y Naturales Cra 4 No.26D-31</t>
  </si>
  <si>
    <t xml:space="preserve">Bogotá - Villa de Leyva - Bogotá; Se requiere transporte al museo paleontológico de Villa de Leyva </t>
  </si>
  <si>
    <t>FCMN</t>
  </si>
  <si>
    <t>Facultad de Ciencias Matemáticas y Naturales Cra 4 No.26D-32</t>
  </si>
  <si>
    <t>Bogotá - Vianí (Cundinamarca) vía veredal destapada 5 km- Finca La Franja - Bogotá, este recorrido corresponde al primer y último día ya que los estudiantes pernotarán en la Finca.</t>
  </si>
  <si>
    <t>Facultad de Ciencias Matemáticas y Naturales Cra 4 No.26D-33</t>
  </si>
  <si>
    <t>Bogotá - Mocoa (Putumayo) - Bogotá; Se visitará la estación CEA (Centro Experimental  Amazónico)ubicado a 20minutos de mocoa por carretera pavimentada.</t>
  </si>
  <si>
    <t>Facultad de Ciencias Matemáticas y Naturales Cra 4 No.26D-34</t>
  </si>
  <si>
    <t>Vía Bogotá - Tunja - Duitama- Belén -Soatá ;de ida se realizarán para en paramo de Pisba. En Soatá abran recorridos por 3 veredas (jabonera, los molinos y la costa) del muncipio de bosque seco a zona de páramo.</t>
  </si>
  <si>
    <t>Facultad de Ciencias Matemáticas y Naturales Cra 4 No.26D-35</t>
  </si>
  <si>
    <t>Bogotá - Guateque- San Luis de Gaceno - Yopal (Casanare) - Bogotá; Se requiere transporte dentro del municipio para recorrido internos.Proyecto Utopía - sede Universidad de la Salle Yopal y recorridos zona urbana de Yopal.</t>
  </si>
  <si>
    <t>Facultad de Ciencias Matemáticas y Naturales Cra 4 No.26D-36</t>
  </si>
  <si>
    <t>Bogotá - Villavicencio - San Martín - Villavicencio- Bogotá; Se visitará reserva el rey zamuro(San Martin) meta, primer dia y ultimo dia</t>
  </si>
  <si>
    <t>Facultad de Ciencias Matemáticas y Naturales Cra 4 No.26D-37</t>
  </si>
  <si>
    <r>
      <t xml:space="preserve">Bogotá - Manizales - Medellín - Bogotá; </t>
    </r>
    <r>
      <rPr>
        <b/>
        <u/>
        <sz val="7"/>
        <color theme="1"/>
        <rFont val="Tahoma"/>
        <family val="2"/>
      </rPr>
      <t>Visita 1</t>
    </r>
    <r>
      <rPr>
        <sz val="7"/>
        <color theme="1"/>
        <rFont val="Tahoma"/>
        <family val="2"/>
      </rPr>
      <t xml:space="preserve"> - Centro de Bioinformática y Biología Computacional de Colombia en el ecoparque los Yarumos en Manizales,(Caldas).  </t>
    </r>
    <r>
      <rPr>
        <b/>
        <u/>
        <sz val="7"/>
        <color theme="1"/>
        <rFont val="Tahoma"/>
        <family val="2"/>
      </rPr>
      <t>Visita 2</t>
    </r>
    <r>
      <rPr>
        <sz val="7"/>
        <color theme="1"/>
        <rFont val="Tahoma"/>
        <family val="2"/>
      </rPr>
      <t>- Centro de Secuenciación Genómica se ubica en la sede de Investigación Universitaria de la Universidad de Antioquia en Medellín (Antioquia)</t>
    </r>
  </si>
  <si>
    <t>Facultad de Ciencias Matemáticas y Naturales Cra 4 No.26D-38</t>
  </si>
  <si>
    <r>
      <t xml:space="preserve">Bogotá - Parque Acuático y de Conservación </t>
    </r>
    <r>
      <rPr>
        <b/>
        <sz val="7"/>
        <color theme="1"/>
        <rFont val="Tahoma"/>
        <family val="2"/>
      </rPr>
      <t>PISCILAGO</t>
    </r>
    <r>
      <rPr>
        <sz val="7"/>
        <color theme="1"/>
        <rFont val="Tahoma"/>
        <family val="2"/>
      </rPr>
      <t xml:space="preserve"> - Bogotá; Piscilago ubicado en el Km.105 vía Bogotá - Girardot</t>
    </r>
  </si>
  <si>
    <t>Facultad de Ciencias Matemáticas y Naturales Cra 4 No.26D-39</t>
  </si>
  <si>
    <r>
      <t xml:space="preserve">Bogotá - Choachí - Bogotá; Se realizará </t>
    </r>
    <r>
      <rPr>
        <b/>
        <sz val="7"/>
        <color theme="1"/>
        <rFont val="Tahoma"/>
        <family val="2"/>
      </rPr>
      <t xml:space="preserve">Salida 1  </t>
    </r>
    <r>
      <rPr>
        <sz val="7"/>
        <color theme="1"/>
        <rFont val="Tahoma"/>
        <family val="2"/>
      </rPr>
      <t xml:space="preserve">al Parque Ecológico Matarredonda. </t>
    </r>
    <r>
      <rPr>
        <b/>
        <sz val="7"/>
        <color theme="1"/>
        <rFont val="Tahoma"/>
        <family val="2"/>
      </rPr>
      <t>Salida 2</t>
    </r>
    <r>
      <rPr>
        <sz val="7"/>
        <color theme="1"/>
        <rFont val="Tahoma"/>
        <family val="2"/>
      </rPr>
      <t xml:space="preserve"> Recorrido  por Humedales de Bogotá.</t>
    </r>
  </si>
  <si>
    <t>Facultad de Ciencias Matemáticas y Naturales Cra 4 No.26D-40</t>
  </si>
  <si>
    <t xml:space="preserve">Bogotá - Cartagena - Bogotá; Se realizará recorrido marítimo a Isla fuerte </t>
  </si>
  <si>
    <t>Facultad de Ciencias Matemáticas y Naturales Cra 4 No.26D-41</t>
  </si>
  <si>
    <t>Bogotá - Parque Nacional Natural Chingaza -Bogotá</t>
  </si>
  <si>
    <t>Facultad de Ciencias Matemáticas y Naturales Cra 4 No.26D-42</t>
  </si>
  <si>
    <t>Bogotá - San Martín (Meta)-  La María - Bogotá; Se realizará visita a la Reserva Natural El caduceo.</t>
  </si>
  <si>
    <t>Facultad de Ciencias Matemáticas y Naturales Cra 4 No.26D-43</t>
  </si>
  <si>
    <t>Bogotá - Km154, San Francisco (Antioquia) Reserva Natural del Cañon del Río Claro - Bogotá; Se permanecerá en la reserva.</t>
  </si>
  <si>
    <t>Facultad de Ciencias Matemáticas y Naturales Cra 4 No.26D-44</t>
  </si>
  <si>
    <t>Día 1: Bogotá - Villavicencio - Parque los Ocarros- Cubarral km4 vía Guamal. Día 2 : Sin desplazamiento.  Día 3: Regreso Cubarral-Villavicencio - Bogotá.</t>
  </si>
  <si>
    <t>Facultad de Ciencias Matemáticas y Naturales Cra 4 No.26D-45</t>
  </si>
  <si>
    <t>Facultad de Ciencias Matemáticas y Naturales Cra 4 No.26D-46</t>
  </si>
  <si>
    <t>Vía Bogotá - Tunja - Duitama- Belén -Soatá ;de ida se realizarán parada en paramo de Pisba. En Soatá abran recorridos por 3 veredas (jabonera, los molinos y la costa) del muncipio de bosque seco a zona de páramo.</t>
  </si>
  <si>
    <t>Facultad de Ciencias Matemáticas y Naturales Cra 4 No.26D-47</t>
  </si>
  <si>
    <t>bogota-chingaza-gacheta-bogota. Visita día 1: se iniciará recorrido Bogotá vía Sueva con párada en Páramo de Chingaza Ruta del Agua por 1 hora - Se continuará a Sueva y se realizará la caminata a la Cascada de Sueva por 4 horas. Se retornara a Gacheta. Día 2. Muestreo de hongos con retorno a Bogotá a las 3pm</t>
  </si>
  <si>
    <t>Facultad de Ciencias Matemáticas y Naturales Cra 4 No.26D-48</t>
  </si>
  <si>
    <r>
      <rPr>
        <b/>
        <sz val="7"/>
        <color theme="1"/>
        <rFont val="Tahoma"/>
        <family val="2"/>
      </rPr>
      <t>Ida</t>
    </r>
    <r>
      <rPr>
        <sz val="7"/>
        <color theme="1"/>
        <rFont val="Tahoma"/>
        <family val="2"/>
      </rPr>
      <t xml:space="preserve">: Bogotá – Villavicencio- Puerto López a llegar a la Vereda la Vigia.                              </t>
    </r>
    <r>
      <rPr>
        <b/>
        <sz val="7"/>
        <color theme="1"/>
        <rFont val="Tahoma"/>
        <family val="2"/>
      </rPr>
      <t xml:space="preserve">                              Retorno</t>
    </r>
    <r>
      <rPr>
        <sz val="7"/>
        <color theme="1"/>
        <rFont val="Tahoma"/>
        <family val="2"/>
      </rPr>
      <t>: Vereda la Vigia- Puerto López – Villavicencio – Bogotá</t>
    </r>
  </si>
  <si>
    <t>Facultad de Ciencias Matemáticas y Naturales Cra 4 No.26D-49</t>
  </si>
  <si>
    <t xml:space="preserve">Bogota - Rioacha - Manaure - Barranquilla - Cartagena -Bogotá: Se visitará Manaure, Mina el cerrejon, Barranquilla Via40. https://maps.app.goo.gl/opUt4jWJ7U8DcVYq9    </t>
  </si>
  <si>
    <t>Facultad de Ciencias Matemáticas y Naturales Cra 4 No.26D-50</t>
  </si>
  <si>
    <t>Bogotá - Barrancabermeja - Bogotá; Se realizará visita a Ecopetrol.https://maps.app.goo.gl/WAidUYX8khWcYkyP7</t>
  </si>
  <si>
    <t>Facultad de Ciencias Matemáticas y Naturales Cra 4 No.26D-51</t>
  </si>
  <si>
    <t>Bogotá - Bucaramanga- Piedecuesta- Bucaramanga- Bogotá; Se realizará visita al Instituto Colombiano de Petroleo ICP y recorrido dentro de la zona rural. https://maps.app.goo.gl/oqgLNXHa2WgF4QFv5</t>
  </si>
  <si>
    <t>Facultad de Ciencias Matemáticas y Naturales Cra 4 No.26D-52</t>
  </si>
  <si>
    <t>Bogotá - Viotá (Cundinamarca) - Bogotá; Sendero Mogambo https://maps.app.goo.gl/8JaJ7mjpLRsH9HcJ8</t>
  </si>
  <si>
    <t>Facultad de Ciencias Matemáticas y Naturales Cra 4 No.26D-53</t>
  </si>
  <si>
    <t xml:space="preserve">Bogotá- Medellín -Bogotá;Se realizarán recorridos en la zona rural y urbana de medellín, se realizará visita Instituto de Ciencia y Tecnología Alimentarias (INTAL), Pintuco, Andercol, Enka. https://maps.app.goo.gl/Mq9YDfPygpqMeWm79 </t>
  </si>
  <si>
    <t>Facultad de Ciencias Matemáticas y Naturales Cra 4 No.26D-54</t>
  </si>
  <si>
    <t>Bogotá - Tocancipa -Bogotá; Se realizará visita a la empresa Belcorp, Lynde y Bavaria.</t>
  </si>
  <si>
    <t>Facultad de Ciencias Matemáticas y Naturales Cra 4 No.26D-55</t>
  </si>
  <si>
    <t>Bogotá -Tabio - Bogotá; Visita a la empresa Alqueria.</t>
  </si>
  <si>
    <t>Facultad de Ciencias Matemáticas y Naturales Cra 4 No.26D-56</t>
  </si>
  <si>
    <t xml:space="preserve">Bogotá - Sogamoso - Bogotá; Visita a la empresa Cementos Argos y Termopaipa. https://maps.app.goo.gl/fVuYWuzH1N5J6VEN8   </t>
  </si>
  <si>
    <t>Facultad de Ciencias Matemáticas y Naturales Cra 4 No.26D-57</t>
  </si>
  <si>
    <t>Bogotá - Medellín - Universidad Nacional de Medellín- Medellín- Bogotá. (Congreso de Estadística) Se realizarán recorridos dentro de la zona urbana de Medellín.</t>
  </si>
  <si>
    <t>Facultad de Ciencias Matemáticas y Naturales Cra 4 No.26D-58</t>
  </si>
  <si>
    <t>Bogotá -Bucaramanga - Universidad Industrial de Santander -  Bucaramanga- Bogotá (XIV Simposio Nororiental de Matemáticas) Se realizarán recorridos dentro de la zona urbana de Bucaramanga.</t>
  </si>
  <si>
    <t>Carrera 8 No. 40B-53 "Facultad de Ingeniería"</t>
  </si>
  <si>
    <t>1er día: Bogotá-La Vega-Villeta (parada)-Honda-Mariquita (se pernocta y hace recorrido nocturno en Mariquita)
2do día: Honda (recorridos urbanos y en los alrededores, se pernocta en Mariquita) 
3er día:  Mariquita, Armero-Ruinas y Guayabal (recorridos urbanos y en los alrededores) 
4to día:  Ambalema (recorridos urbanos y en los alrededores) - Cambao - Facatativa - regreso a Bogotá.</t>
  </si>
  <si>
    <t>FI</t>
  </si>
  <si>
    <t>Dia 1:Bogotá (Salida 5 am) - Caqueza (Cundinamarca) Parada urbana y recorrido rural en distancia de 12 kilómetros (Vías sin Pavimentar). 
Caqueza - Villavicencio: Parada Urbana en Villavicencio. 
Villavicencio - Puerto López: Parada Urbana (Pernoctada)
Dia 2: Puerto López - Alto Menegua - Cabuyaro (Parada Rural) - Alto Menegua (Parada Rural) - Puerto López (Pernoctada)
Dia 3: Trabajo de los estudiantes en Puerto López y Regreso a Bogotá a las 2 pm
Llegada a Bogotá 9 pm.</t>
  </si>
  <si>
    <t>saliendo desde la sede de la universidad distrital, se hace el recorrido hacia el municipio de Guatavita, tanto en las zonas Urbanas y Rurales del municipio de Guatavita y Guasca y Tocancipá con el propósito de hacer actividades de vuelo aerofotogramétrico en zonas rurales y urbanas - Bogotá</t>
  </si>
  <si>
    <t>1er. Día. Bogotá, Honda, Mariquita, Manizales y alrededores (se pernocta en Manizales)
2do. Día. Manizales, Villamaría, Santa Rosa de Cabal y Pereira (se pernocta en Pereira)
3er día.  Pereira (recorrido urbano), Cartago, Quimbaya, Montenegro, recorridos urbanos y alrededores (se pernocta en Quimbaya o Montenegro)
4to dia. Armenia (recorrido urbano), regreso a Bogotá pasando por Cajamarca, Ibagué, Melgar, Chinauta, Granada, Bogotá</t>
  </si>
  <si>
    <t xml:space="preserve">Día 1: Bogota - Subachoque. Recorrido Rural y Urbano.  El recorrido rural (son tres buses, un bus para cada grupo) será por vías pavimentadas desde el perímetro urbano son 5 recorridos rurales  con distancias de 6 kilómetros cada recorrido. SUBACHOQUE - LA VEGA Pernoctada en la Vega (Hotel campestre vereda San Juan a 7 kilómetros de la carretera principal).
Dia 2: Hotel campestre a perímetro urbano, trabajo en el perímetro urbano y regreso al Hotel campestre. 
Dia 3: Trabajo de campo en finca rural y regreso a Bogotá a las 3 Pm   </t>
  </si>
  <si>
    <t>Bogotá-Salida 6:30 a.m. vía Calle 80, parada en vía a Siberia-Tenjo  8:00 a.m., 
Llegada a Subachoque 10:00 a.m. veredas: Cascajal, Santa Rosa, Canica 
Baja, La Yeguera, Tibagota, La Piñuela 11:00 a.m.,Municipio El Rosal veredas
: El Rodeo, Santa Barbara, Tierra Grata, Paso Ancho, Prado, Municipio de
Facativa 3:00 p.m. veredas: El Corzo, Mancilla, Municpio Mosquera: 
Mondoñedo 5:00 p.m., retorno a Bogotá sede Sabio Caldas 6:00 p.m</t>
  </si>
  <si>
    <t xml:space="preserve"> Bogotá - Día Salida 6:30 a.m. vía Villavicencio, vía Cáqueza-Choachi 9:00 a.m., 
Municipio de Cáqueza, veredas: Centro, Placitas, Tausa y Tausuta,
Subida al cerro de la Virgen de Monruta 11:00 a.m., 3:00 p.m, veredas:
 Monruta, El Campin, Ubatoque, Pantano de Carlos y el Páramo,
retorno a Bogotá sede Sabio Caldas 6:30 p.m.</t>
  </si>
  <si>
    <t>Bogotá-Salida 6:30 a.m. vía la Calera, parada en Calera 8:00 a.m., llegada a
Sopó 9:00 a.m., Cerro Pionono 10:00 a.m. veredas: La Diana, Canavita, 
Aposentos, la violeta, Mercenario, Canavita a 12 m, Guasca 1:00 p.m.
veredas: Santuario, Flores, Santa Barbara, Pastor Ospina, Mariano Ospina
Guatavita 2:00 p.m. veredas: Santa María, Montecillo, Chaleche, Tocancipa 3:00 p.m. veredas: Verganzo, La Fuente, El porvenir, Cájica 4:00 p.m. veredas: Hato Grande, Rio Grande, Calahorra y Canelon, Chía 5:00 p.m.
Llegada a Bogotá sede Sabio Caldas 6:30 p.m.</t>
  </si>
  <si>
    <t>Bogotá - Salida 6:30 a.m. vía la Calera, parada en Calera 8:00 a.m., llegada a 
Guasca 9:00 a.m.trabajo veredas: Flores, Pastor Ospina, la floresta, San 
Isidro, Santa Barbara  y San José, Guatavita 2:00 p.m. veredas: Santamaría,
Tomine de Blancos, Montecillo, Choche y Chaleche.
Llegada a Bogotá sede Sabio Caldas 6:30 p.m.</t>
  </si>
  <si>
    <t xml:space="preserve">Bogotá - Chipaque - Caqueza - Guayabetal - Villavicencio - Restrepo - Bogotá. </t>
  </si>
  <si>
    <t xml:space="preserve">Bogotá - Chipaque - Caqueza - Quetame - Guayabetal - Pipiral - Acacías - Guamal - Bogotá </t>
  </si>
  <si>
    <t xml:space="preserve">Bogotá - Funza - Mosquera - La Mesa- Tocaima- Nariño - Girardot - Espinal- Bogotá. </t>
  </si>
  <si>
    <t>Bogotá - Udistrital Autopista Sur, Vía Vda. la Union, Via Vda. Carrizal, Granada-Soacha-Silvania (Parada a desayunar), Girardot y Guamo-Espinal (Parada a Almorzar), llegada a Villa Vieja (hotel) recorrido por el municipio. (pecnotar). Salida al desierto de la Tatacoa recorrido. Retorno a Bogota</t>
  </si>
  <si>
    <t>Bogotá-Udistrital Autopista Sur, Vía Vda. la Union, Via Vda. Carrizal, Granada-Soacha-Silvania (Parada a desayunar), Girardot y Guamo-Espinal (Parada a Almorzar), llegada a Villa Vieja (hotel) recorrido por el municipio. (pecnotar). Salida al desierto de la Tatacoa recorrido. Retorno a Bogota</t>
  </si>
  <si>
    <t>Bogotá, Puente de Boyacá, Samacá, Villa de Leyva, 
Villa de leyva: recorridos urbanos y rurales: Museo Paleontológico, Observatorio Solar Muisca, Cipaleo.
Villa de Leyva, Chiquinquirá, Fúquene, Laguna de Fúquene, Santuario de la Isla - IGAC.
Ubaté, Bogotá</t>
  </si>
  <si>
    <t xml:space="preserve">Bogotá – Laguna de Guatavita. (Cundinamarca). Zona urbana de Guatavita. Bogotá. </t>
  </si>
  <si>
    <t xml:space="preserve">Bogotá – Desierto de Checua, Nemocón (Cundinamarca) también conocido como el desierto de la Tatacoita. Zona urbana del municipio de Nemocón, Visita a la mina de sal de Nemocón. Bogotá. </t>
  </si>
  <si>
    <t>Dia 1
Bogota - Cali 10h, Pernotada Cali
Dia 2 Actividad Cali,  Pernoctada Cali
Dia 3. Actividad Yumbo, Yumbo- Popayan 3 h, Actividad Popayan, Pernoctada Popayan
Dia 4, Popayan - Piendamo 1 h, Actividad Piendamo, Piendamo - Santander de Quilichao 1h, Actividad Santander de Quilichao, Santander de Quilichao - Cali 2h, Pernoctada Cali,
Dia 5, Cali - Palmira 1h, Actividad Palmira, Palmira - Buga 1h, Actividad Buga, Buga - Cali 2 h, Pernoctada Cali.
Dia 6. Cali - Bogota 10h</t>
  </si>
  <si>
    <t>Bogotá -Ruta de trabajo: Sede calle 40b 8 -00 UDFJC – Embalse del Muña – Vía San Miguel – La Aguadita – Fusagasugá – Tibacuy - Ocobos – Cumaca – Finca La Vuelta – Reserva Forestal Cerro Quinini - Bogotá</t>
  </si>
  <si>
    <t xml:space="preserve">Ruta de trabajo: Sede calle 40b 8 -00 UDFJC - San Francisco (Cundinamarca) -Iniciativa Aldea Feliz – Tunja – Duitama- Sogamoso- Firavitoba-Iniciativa Casa Refugio Vida Nativa– Aquitania -Lago de Tota. </t>
  </si>
  <si>
    <t xml:space="preserve">Bogotá - Villavicencio: 2 días 
Primer día: Salida 5 am. trabajo urbano en Villavicencio. Pernoctada Villavicencio.
Segundo día: Recorrido rural y visita CORPOICA La Paz después del peaje a Puerto López
Regreso hacia Bogota 3 Pm.  </t>
  </si>
  <si>
    <t>Bogotá - Autopista Nte Toma Carretera 55, Bogotá - Ventaquemada Tunja, Villapinzon-Tunja y Tunja-Paipa hacia Duitama-Sogamoso en Tibasosa, Llano Alarcón-Aquitania.Laguna de tota - Bogotá</t>
  </si>
  <si>
    <t>Dia 1 Bogota - Medellin 9 h, Pernoctada en Medellin
Dia 2  Actividad en Medellin -Medellin - Monteria 8 h - Pernoctada en Monteria
Dia 3 Actividad Monteria -Monteria - Cartagena 5 h - Pernoctada en Cartagen a
Dia 4 Actividad Cartagena - Cartagena - Barranquilla 3 h - Actividad Barranquilla - Barranquilla - Santa Marta 2 h - Pernoctada Santa Marta
Dia 5 Actividad Santa Marta - Santa Marta - Cartagena 5 h -  Pernoctada en Cartagena
Dia 6  Cartagena - Monteria 5 h - Pernoctada en Monteria 
Dia 7 Monteria - Medellin 8 h-  Pernoctada en Medellin
Dia 8 Medellin - Bogota 9 h</t>
  </si>
  <si>
    <t>Bogota - Medellín: Recorridos Urbanos Y Rurales - Bogotá.</t>
  </si>
  <si>
    <t>Bogotá-Tenjo, Recorridos Urbanos y Rurales Tenjo-Bogotá</t>
  </si>
  <si>
    <t>Bogotá-Paipa ( Termopaipa)-Bogotá</t>
  </si>
  <si>
    <t>Bogota - Medellín: Recorridos Urbanos y Rurales - Bogota</t>
  </si>
  <si>
    <t>Bogotá - Guavio (Cundinamarca) - Bogotá. Recorridos Urbanos y Rurales</t>
  </si>
  <si>
    <t>Bogotá, Carmen de Apicalá, Flandes, Armero y Recorridos Urbanos Y Rurales - Bogota</t>
  </si>
  <si>
    <t>Bogotá - Medellín: Recorridos Urbanos Y Rurales - Bogotá</t>
  </si>
  <si>
    <t>Bogotá - Medellín y sus alrededores - Bogotá</t>
  </si>
  <si>
    <t>Bogotá-Pereira -Cali - Bogotá (En todos los lugares recorridos urbanos y rurales)</t>
  </si>
  <si>
    <t>Bogotá-Cali - Bogotá (En todos los lugares recorridos urbanos y rurales) empresas cercanas a Cali - Bogotá</t>
  </si>
  <si>
    <t>Bogotá-Medellín (Subestación Guatape) Recorridos Urbanos Y Rurales - Bogotá</t>
  </si>
  <si>
    <t>Bogotá - Barrancabermeja - Bogotá
Duración dos (2) días
Por la cantidad de estudiantes, se realizarían tres (3) salidas diferentes</t>
  </si>
  <si>
    <t>2 días por grupo con 3 grupos</t>
  </si>
  <si>
    <t>Bogotá - Se realizarían tres (3) salidas a diferentes empresas en la ciudad de Bogotá (Bimbo, Coca - Cola, Colmotores) de duración de un día</t>
  </si>
  <si>
    <t>Bogotá - Costa Atlántica (Guajira, Cartagena, Barranquilla, Santa Marta) - Bogotá
Duración nueve (9) días</t>
  </si>
  <si>
    <t>Bogotá - Santander: Área metropolitana Bucaramanga: comprende recorrido por cinco (5) municipios: Bucaramanga, Florida Blanca, Pie de Cuesta, Girón y Lebrija - Bogotá
Duración de cinco (5) días</t>
  </si>
  <si>
    <t>Bogotá - Primer día. Desplazamiento a Cartagena.                       Segundo día. Visita a "Termocartagena" (ENEL).                 Tercer día. Desplazamento a Albania - La Guajira.         Cuarto día. Visita a Mina del Cerrejon.                                    Quinto día. Retorno Bogotá</t>
  </si>
  <si>
    <t>Bogotá-Termopaipa- Bogotá</t>
  </si>
  <si>
    <t>Universidad Distrital Facultad de artes ASAB
Cra 13 # 14 -69</t>
  </si>
  <si>
    <t>Bogotá - Parque Principal  Quibdó (Chocó)
- Bogotá</t>
  </si>
  <si>
    <t>Universidad Distrital Facultad de artes ASAB
Cra 13 # 14 -70</t>
  </si>
  <si>
    <t>FAA</t>
  </si>
  <si>
    <t>Bogotá - Parque Principal  Pore (Casanare)
 - Bogotá</t>
  </si>
  <si>
    <t>Universidad Distrital Facultad de artes ASAB
Cra 13 # 14 -71</t>
  </si>
  <si>
    <t xml:space="preserve"> Bogotá - Centro historico  Cartagena
 - Bogotá</t>
  </si>
  <si>
    <t>Universidad Distrital Facultad de artes ASAB
Cra 13 # 14 -72</t>
  </si>
  <si>
    <t>Bogotá - Parque Principal de Acacías (Meta)
 - Bogotá</t>
  </si>
  <si>
    <t>Universidad Distrital Facultad de artes ASAB
Cra 13 # 14 -73</t>
  </si>
  <si>
    <t>Bogotá - Parque Principal de Calamar Guaviare
 - Bogotá</t>
  </si>
  <si>
    <t>Universidad Distrital Facultad de artes ASAB
Cra 13 # 14 -74</t>
  </si>
  <si>
    <t xml:space="preserve"> Bogotá - Parque Principal de Nemocón
 - Bogotá</t>
  </si>
  <si>
    <t>Universidad Distrital Facultad de artes ASAB
Cra 13 # 14 -75</t>
  </si>
  <si>
    <t>Bogotá-Centro Manizalez-Bogotá</t>
  </si>
  <si>
    <t>Universidad Distrital Facultad de artes ASAB
Cra 13 # 14 -77</t>
  </si>
  <si>
    <t>Bogotá-Parque Principal  Tinjaca (Boyaca)-Bogotá</t>
  </si>
  <si>
    <t>Universidad Distrital Facultad de artes ASAB
Cra 13 # 14 -78</t>
  </si>
  <si>
    <t>Bogotá- centro de Villavicencio -Bogotá</t>
  </si>
  <si>
    <t>Universidad Distrital Facultad de artes ASAB
Cra 13 # 14 -79</t>
  </si>
  <si>
    <t>Bogotá-Ibagué-Bogotá</t>
  </si>
  <si>
    <t>Universidad Distrital Facultad de artes ASAB
Cra 13 # 14 -80</t>
  </si>
  <si>
    <t>Bogotá-Parque Principal Tulua-Bogotá</t>
  </si>
  <si>
    <t>Universidad Distrital Facultad de artes ASAB
Cra 13 # 14 -81</t>
  </si>
  <si>
    <t>Bogotá  - Parque Principal Paipa-Bogotá</t>
  </si>
  <si>
    <t>Universidad Distrital Facultad de artes ASAB
Cra 13 # 14 -82</t>
  </si>
  <si>
    <t>Bogotá  (Interno) ida y regreso (recorrido Urbano</t>
  </si>
  <si>
    <t>Universidad Distrital Facultad de artes ASAB
Cra 13 # 14 -83</t>
  </si>
  <si>
    <t>Universidad Distrital Facultad de artes ASAB
Cra 13 # 14 -85</t>
  </si>
  <si>
    <t>Universidad Distrital Facultad de artes ASAB
Cra 13 # 14 -86</t>
  </si>
  <si>
    <t>Sede Facultad Tecnológica (Candelaria La Nueva)
Cl. 68d Bis ASur #49F - 70, Bogotá</t>
  </si>
  <si>
    <t>Municipio de Honda, Mariquita, Armero</t>
  </si>
  <si>
    <t>FT</t>
  </si>
  <si>
    <t>Visita planta tratamiento Tunja y Planta concreto sogamoso</t>
  </si>
  <si>
    <t>Bogotá calle 80 puente guadua, la vega, nocaima finca panelera</t>
  </si>
  <si>
    <t>Bogota - Mesitas</t>
  </si>
  <si>
    <t>Facultad Tecnológica - Museo Aeroespacial Colombiano</t>
  </si>
  <si>
    <t>Facultad Tecnológica - Centro de Estudios Aeronáuticos - Corporación de la Industria Aeroespacial Colombiana</t>
  </si>
  <si>
    <t>Facultad Tecnológica - Cerro El Tablazo (Subachoque Cundinamarca)</t>
  </si>
  <si>
    <t>Agustin Codazzi Km 5 via a valledupar. Hacianda las Flores</t>
  </si>
  <si>
    <t>Valledupar</t>
  </si>
  <si>
    <t>Bogotá  Avenida Boyaca calle 56 A sur</t>
  </si>
  <si>
    <t>Facultad Tecnologíca-Santa Marta    Santa Marta - Cerrejon  , Cerrejon  Barranquilla , Barranquilla Bogotá</t>
  </si>
  <si>
    <t xml:space="preserve">Facultad tecnologica -Nocaima , Nocaima Bogotá </t>
  </si>
  <si>
    <t xml:space="preserve">Bogota - Santa Marta, Santa Matha Barranquilla, Barranquilla -Cartagena, Cartagena Bogotá  </t>
  </si>
  <si>
    <t>Faultad Tecnologica / Planta de Tratamiento de Agua Tibitoc ( Via Briceño Zipaquira) / Faultad Tecnologica</t>
  </si>
  <si>
    <t>Facultad Tecnologica / Planta de Tratamiento Francisco  Wiesner (/ via Calera)  / Faultad Tecnologica</t>
  </si>
  <si>
    <t>Facultad Tecnologica  /  Central TermoElectrica Martin del Corral (Termozipa)   / Faultad Tecnologica</t>
  </si>
  <si>
    <t>Facultad Tecnologica  / Central Hidroelectrica Paraiso (Mesitas del Colegio)   / Faultad Tecnologica</t>
  </si>
  <si>
    <t>Facultad Tecnologica  / Flowserve Colombia SAS
(Dirección: Cra. 3 Este #10-82, Mosquera, Cundinamarca)   / Faultad Tecnologica</t>
  </si>
  <si>
    <t>Facultad Tecnologica / Grundfos Colombia S.A.S.
(Dirección: Km 1.5 via Siberia- Cota Parque Industrial Potrero Chico Bodega 1A Arcos de, Cota, Cundinamarca  / Faultad Tecnologica</t>
  </si>
  <si>
    <t>Facultad Tecnologica  / Planta de Tratamiento de Agua Tibitoc ( Via Briceño Zipaquira)   / Faultad Tecnologica</t>
  </si>
  <si>
    <t>Facultad Tecnologica / Cemex Ibague  / Facultad Tecnologica</t>
  </si>
  <si>
    <t>Facultad Tecnologica / Central hidroelectrica de Chivor AES / Facultad Tecnologica (Contacto / Oscar.perez@aes.com)(Tiempo de recorrido 3:30)</t>
  </si>
  <si>
    <t>Bogota - Manizales - Pereira - Bogota
Universidad de Manizales
UTP – Universidad Tecnológica de Pereira</t>
  </si>
  <si>
    <t>Sede Central Carrera 8 # 40 - 78</t>
  </si>
  <si>
    <t>Bogotá- El Colegio - Tibacuy, Mesitas del Colegio, Cundinamarca, Puentón- Bogotá</t>
  </si>
  <si>
    <t>FMARN</t>
  </si>
  <si>
    <t>Bogotá- Manizales Caldas- Bogotá</t>
  </si>
  <si>
    <t>Bogotá- San jose del Guaviare- Bogotá</t>
  </si>
  <si>
    <t>Bogotá- Tuluá - Valle- Bogotá</t>
  </si>
  <si>
    <t>Bogotá - Medellín - Bogotá</t>
  </si>
  <si>
    <t>Bogotá - Cali - Bogotá</t>
  </si>
  <si>
    <t>Bogotá- Nimaima - Tobia - Bogotá</t>
  </si>
  <si>
    <t>Bogotá, San Alberto,Bosconia, Santa Martha. Cartagena- Bogotá</t>
  </si>
  <si>
    <t>Bogotá - Tunja - Paipa - Bogotá</t>
  </si>
  <si>
    <t>Bogotá - Guatapé - Medellín - Bogotá</t>
  </si>
  <si>
    <t>Bogota-Armenia-Pereira-Bogota</t>
  </si>
  <si>
    <t>Bogotá, Armenia, Vda. Palermo, Quimbaya, Quindío, Córdoba, Bogotá</t>
  </si>
  <si>
    <t>Bogota-Choachi-Veredas - Bogota</t>
  </si>
  <si>
    <t>Bogotá- Inalvversog- Bogotá</t>
  </si>
  <si>
    <t>Bogota-Armenia-Quimbaya-Cordoba-Bogota</t>
  </si>
  <si>
    <t>Bogotá D.C. - Puerto Lopez- Bogotá</t>
  </si>
  <si>
    <t>Bogotá, Tausa, Sutatausa, Cucunubá, Nemocón, Suesca, Sesquilé, Bogotá</t>
  </si>
  <si>
    <t>Bogotá - La Vega - Laguna El Tabacal – Bogotá</t>
  </si>
  <si>
    <t>Bogotá, Mosquera, San Antonio del Tequendama, Tena, Anapoima, Bogotá</t>
  </si>
  <si>
    <t>Bogotá - Briceño - Guatavita - Sopó - Bogotá</t>
  </si>
  <si>
    <t>Bogotá- Embalse del Neusa- Bogotá</t>
  </si>
  <si>
    <t>Bogotá- Choachí - La Piedra del Diablo - Granadillo - El Empalme - Bogotá</t>
  </si>
  <si>
    <t>Bogotá-Municipio Tocancipá - Cundinamarca- Bogotá</t>
  </si>
  <si>
    <t>Bogotá - Tocancipá - Guatavita - Sopó - Bogotá</t>
  </si>
  <si>
    <t>Bogotá-Reserva Ecológica el Delirio - Bogotá</t>
  </si>
  <si>
    <t>Bogotá-Guatavita- vereda Pantano largo- Bogotá</t>
  </si>
  <si>
    <t>Bogotá-Parque Ecologico Matarredonda- Bogotá</t>
  </si>
  <si>
    <t>Bogotá -  Medellín - Bogotá</t>
  </si>
  <si>
    <t>Bogotá- Cota - Chía - Cajica - Zipaquira-Cogua. Parada en cada casco urbano paa recoleccion de informacion y reconocimiento del municipio- Bogotá</t>
  </si>
  <si>
    <t>Bogotá- Laguna de Chisacá Parque Nacional Natural Paramo de Sumapaz- Bogotá</t>
  </si>
  <si>
    <t>Bogotá- Sistema de Acueducto Regional Anapoima La Mesa- Bogotá</t>
  </si>
  <si>
    <t>Bogotá- PTAR Anapoima PTAR San Antonio PTAR Funza- Bogotá</t>
  </si>
  <si>
    <t>Bogotá- La Libertad - Gualanday 2- Bogotá</t>
  </si>
  <si>
    <t>Bogotá- Soacha (Proingecol) - Sibate (Comind SAS)- Bogotá</t>
  </si>
  <si>
    <t>Bogotá-Cucunuba (911T) - Cogua - Tabio (Filauri)- Bogotá</t>
  </si>
  <si>
    <t>Bogotá, Villavicencio, Cubarral, San Martin, Granada,- Bogotá</t>
  </si>
  <si>
    <t>Bogotá-Agrosavia Nataima (Espinal, Tolima Km 9 via Chicoral - Espinal)- Bogotá</t>
  </si>
  <si>
    <t>Bogotá- Vivero cenproforest (Ibague, Tolima)- Bogotá</t>
  </si>
  <si>
    <t xml:space="preserve">Bogotá– La Calera - Guasca - Sueva - Sopó – Bogotá </t>
  </si>
  <si>
    <t>Bogotá-Tibacuy-Cumaca-Cerro del Quinini- Bogotá</t>
  </si>
  <si>
    <t>Bogotá-Granja Ecológica LIMBALU, Tenjo, Cundinamarca- Bogotá</t>
  </si>
  <si>
    <t>Bogotá- Nemocon- Bogotá</t>
  </si>
  <si>
    <t>Bogotá-Choachi (finca El Tibar) vía Ubaque- Bogotá</t>
  </si>
  <si>
    <t>Bogota - Monterrey, Casanare - Villanueva, Casanare- Barranca de Upia- Pto gaitan- Pto López- Bogota</t>
  </si>
  <si>
    <t>Bogotá Florencia Bogotá</t>
  </si>
  <si>
    <t>Bogotá- Villavicencio - Bogotá</t>
  </si>
  <si>
    <t>Bogotá- Tunja, Boyacá- Bogotá</t>
  </si>
  <si>
    <t>Bogotá, Villavicencio, Granada, San Juan de Arama, Mesetas, Bogotá</t>
  </si>
  <si>
    <t>Bogotá, Fusagasuga, Boqueron, nariño, Bogotá</t>
  </si>
  <si>
    <t>Bogotá,Tocancipa, Sesquile, Sisga, Macheta, Bogotá</t>
  </si>
  <si>
    <t>Bogotá-Cerro Quininí- Bogotá</t>
  </si>
  <si>
    <t>Bogotá-San Martín-Meta- Bogotá</t>
  </si>
  <si>
    <t>Bogotá-Nariño-Cundinamarca- Bogotá</t>
  </si>
  <si>
    <t>Bogotá – Tunja – Reserva Forestal Protectora El Malmo – Bogotá</t>
  </si>
  <si>
    <t>Bogotá, Girardot, Neiva, Garzón, Pitalito, Mocoa, Villa Garzón, Bogotá</t>
  </si>
  <si>
    <t>Bogotá – La Calera - Guasca - Guatavita - Sopo - Bogotá</t>
  </si>
  <si>
    <t>Bogotá vía la Vega, Guaduas por la Ruta a el Sol hasta Puerto Boyacá. Por el Punto conocido como el dos y medio hacia el Corregimiento de Puerto Pinzón- Bogotá</t>
  </si>
  <si>
    <t>Bogotá - San Francisco - Bogotá</t>
  </si>
  <si>
    <t>Bogotá- Guatavita pueblo, embalse de tominé, Universidad Distrital Cra 8 # 40b-78, Bogotá</t>
  </si>
  <si>
    <t>Bogotá- Parque Mirador de los Nevados, Carrera 87 N° 145-50 Suba, Bogotá Universidad Distrital Francisco José de Caldas, Ak. 7 #40b-53, Bogotá</t>
  </si>
  <si>
    <t>Bogotá-Represa Aposentos-Bogotá</t>
  </si>
  <si>
    <t>Bogotá-Santa Rosa de Viterbo-Bogotá</t>
  </si>
  <si>
    <t>Bogotá Tunja Corpoboyaca Santa Rosa de Viterbo San Antonio Ensayos de progenie Vivero San Jorge Batallon Silva Plazas Duitama Bogota</t>
  </si>
  <si>
    <t>Bogota (sede Central), Parque Central del Municipio de La Vega (Cundinamarca), via Sasaima, vereda San Antonio, escuela de la vereda San Antonio-Bogotá</t>
  </si>
  <si>
    <t>Bogota sede Central, Mocoa (Putumayo) vía Pitalito, Centro Experimental Amazónico (Pututmayo) - Bogotá</t>
  </si>
  <si>
    <t>Bogotá- PARAMO DE GUACHENEQUE</t>
  </si>
  <si>
    <t>Bogotá- Laguna de Chingaza- Bogotá</t>
  </si>
  <si>
    <t>Bogota - Cañon del Combeima- Bogotá</t>
  </si>
  <si>
    <t>Bogotá - Neiva - Gigante y áreas rurales aledañas - Garzón y áreas rurales aledañas -Florencia y áreas aledañas - Belén de los Andaquíes y áreas rurales aledañas - Florencia - Morelia y áreas rurales aledañas - La Montañita y áreas rurales aledañas - Valparaíso y áreas aledañas - Puerto Rico y áreas rurales aledañas - El Doncello y áreas rurales aledañas - San Vicente y áreas rurales aledañas - Cartagena del Chairá y áreas rurales aledañas- Bogotá</t>
  </si>
  <si>
    <t>Bogotá – La Calera – Guasca – (Reserva Forestal Cárpatos) - Bogotá</t>
  </si>
  <si>
    <t>Bogotá-Inmediaciones Indumil-Sibaté- Bogotá</t>
  </si>
  <si>
    <t>Bogotá-Anapoima- Bogotá</t>
  </si>
  <si>
    <t>Bogotá-Guasca- Bogotá</t>
  </si>
  <si>
    <t>Bogotá-villavicencio- Bogotá</t>
  </si>
  <si>
    <t>Bogotá, Zipaquirá, pacho, Villagómez, Paime, retorno- Bogotá</t>
  </si>
  <si>
    <t>Bogotá D.C. - Relleno sanitario Doña Juana - Caqueza - Villavicencio - Restrepo – Bogotá</t>
  </si>
  <si>
    <t>Bogotá-Samacá Boyaca-Bogotá</t>
  </si>
  <si>
    <t>Bogotá-Direccion Laboratorio CAR-Mosquera Cundinamarca-Bogotá</t>
  </si>
  <si>
    <t>Bogotá- Planta de Tratamiento de Agua Potable Tibitoc, Tocancipá, Cundinamarca- Bogotá</t>
  </si>
  <si>
    <t>Bogotá- Doradal, Puerto Triunfo, Antioquia Medellín, Antioquia Bello, Antioquia Universidad Distrital Cra 8 # 40b-78, Bogotá</t>
  </si>
  <si>
    <t>Bogotá - San gil- Santander  Barichara, Santander- San Gil - Santander -Universidad Distrital Cra 8 # 40b-78, Bogotá Universidad Distrital Cra 8 # 40b-78, Bogotá</t>
  </si>
  <si>
    <t>Bogotá - Refisal (Fábrica de sal) Zipaquirá - Bogotá</t>
  </si>
  <si>
    <t>Bogotá, U. Distrital calle 40, carretera central del norte, parque principal de Paipa, empresa termopaipa, calle 40 Bogotá</t>
  </si>
  <si>
    <t>Bogotá-Museo Campesino Gachancipá-Bogotá</t>
  </si>
  <si>
    <t>Bogotá-PNN Chingaza-Bogotá</t>
  </si>
  <si>
    <t>Bogotá- Santa Marta- Bogotá</t>
  </si>
  <si>
    <t>Sede Vivero Carrera 5 Este # 15-82</t>
  </si>
  <si>
    <t>Bogotá- Intersección Autopista Norte Castillo Marroquí - Puente Siberia- Alto de las Rosas - RETORNO Universidad Distrital sede FAMARENA- Bogotá</t>
  </si>
  <si>
    <t>Bogotá- Villapinzón (Cundinamarca)- Bogotá</t>
  </si>
  <si>
    <t>Bogotá- Manizales- Bogotá</t>
  </si>
  <si>
    <t>Bogotá- Neiva - Huila- Bogotá</t>
  </si>
  <si>
    <t xml:space="preserve">Bogotá(Sede Central)-Alto del Vino- Villeta zona rural -Alto del trigo- Alto del Trigo vía Vianí-Mariquita- Armero-Cambao-Puerto Bogotá-Honda-Bogotá </t>
  </si>
  <si>
    <t>Bogotá- Relleno sanitario Doña Juana - Caqueza - Villavicencio - Restrepo – Bogotá</t>
  </si>
  <si>
    <t>Bogotá - Inpeccion la Victoria - Mesitas del Colegio - Bogotá</t>
  </si>
  <si>
    <t>Bogotá-Paramo de Guacheneque-Villapinzón, Tocancipa- Bogotá humedal Juan Amarillo- Girardot-Flandes- Bogotá</t>
  </si>
  <si>
    <t>Bogotá - Reserva Forestal Quebrada Honda y Calderitas (municipio de Cogua vía San Cayetano) - Bogotá</t>
  </si>
  <si>
    <t>Bogotá- Tenjo-Guatavita</t>
  </si>
  <si>
    <t>Bogotá - Cubarral (Meta) - Bogotá</t>
  </si>
  <si>
    <t>Bogotá-Tocancipá- Sopó-Bogotá</t>
  </si>
  <si>
    <t>Bogotá- Parque Empresarial Cacique- Bogotá</t>
  </si>
  <si>
    <t>Bogotá- San José del Guviare- Bogotá</t>
  </si>
  <si>
    <t>Bogotá- Silvania (Cundinamarca)- Bogotá</t>
  </si>
  <si>
    <t>Bogotá, Zipaquirá, pacho, Villagómez, Paime, - Bogotá</t>
  </si>
  <si>
    <t>Bogota- Zona rural ciudad Bolivar (recorrido dentro de la vereda) -Bogota</t>
  </si>
  <si>
    <t>Bogotá-Guatavita-Bogotá</t>
  </si>
  <si>
    <t>Bogotá-Represa de Hidroprado- Bogotá</t>
  </si>
  <si>
    <t>Bogotá- Villa de Leyva- Bogotá</t>
  </si>
  <si>
    <t>Bogotá- AQUITANIA - BOYACA- Bogotá</t>
  </si>
  <si>
    <t>Bogotá-Villeta Cundinamarca- Bogotá</t>
  </si>
  <si>
    <t>Bogotá-Paratebueno- Bogotá</t>
  </si>
  <si>
    <t>Bogotá-Zipaquirá- Bogotá</t>
  </si>
  <si>
    <t>Bogotá - Honda - Mariquita - Armero - Rivera - Las Ceibas - Villavieja - Tatacoa - Villavieja - Bogotá</t>
  </si>
  <si>
    <t>Bogotá- Vereda El Chilcal Municipio Bojacá Cundinamarca- Bogotá</t>
  </si>
  <si>
    <t>Bogotá-Villa de Leyva- Bogotá</t>
  </si>
  <si>
    <t>Bogotá- Usme zona urbana y rural- Bogotá</t>
  </si>
  <si>
    <t>Bogotá – Guaduas- Puerto Bogotá – Cambao – Armero - Mariquita - Doradal – Reserva del río Claro – Caverna del Condor – Doradal – Marinilla – El Peñol – Guatapé – Roca del Peñol – Marinilla – Medellín – Metro, metro cable y tranvía en Medellín – Doradal – Guaduas - Bogotá</t>
  </si>
  <si>
    <t>Bogotá-Villavicencio-Puerto López kilometro 35 vía puerto Gaitán (empresa maderas Inmunizar ) Villavicencio - Bogotá</t>
  </si>
  <si>
    <t>BOGOTÁ - AGROSAVIA SEDE MOSQUERA - BOGOTA</t>
  </si>
  <si>
    <t xml:space="preserve">Bogotá-Espinal-Neiva.rivera-Neiva-Tatacoa-Villavieja-Neiva-Bogotá </t>
  </si>
  <si>
    <t>Sede Calle 40 - Calle 34 # 13 - 13</t>
  </si>
  <si>
    <t>BOGOTÁ- IBAGUÉ-BOGOTÁ</t>
  </si>
  <si>
    <t>FCE</t>
  </si>
  <si>
    <t>BOGOTÁ - MARIQUITA - TOLIMA - BOGOTA</t>
  </si>
  <si>
    <t xml:space="preserve">Sede Macarena B Carrera 4A # 26D - 54 </t>
  </si>
  <si>
    <t>BOGOTÁ - MESETAS (META) - BOGOTA</t>
  </si>
  <si>
    <t>BOGOTÁ - VEREDA CAFRERIAS, ICONONZO, TOLIMA - BOGOTÁ</t>
  </si>
  <si>
    <t>BOGOTÁ - CHOACHÍ CUNDINAMARCA - BOGOTÁ</t>
  </si>
  <si>
    <t>BOGOTÁ - RESERVA NATURAL PALMA DE CERA LA VEGA - BOGOTÁ</t>
  </si>
  <si>
    <t>BOGOTÁ - ARCABUCO - BOYACÁ - BOGOTÁ</t>
  </si>
  <si>
    <t>BOGOTÁ - SANTAMARÍA, BOYACÁ - BOGOTÁ</t>
  </si>
  <si>
    <t>BOGOTÁ - RESERVA EL CADUCEO, SAN MARTIN, META - BOGOTÁ</t>
  </si>
  <si>
    <t>BOGOTÁ - EL CASTILLO, META - BOGOTÁ</t>
  </si>
  <si>
    <t>Sede Macarena A, Carrera 3 No. 26A-40</t>
  </si>
  <si>
    <t>BOGOTÁ - PUENTE NACIONAL - SANTANDER - BOGOTÁ</t>
  </si>
  <si>
    <t>BOGOTÁ – GUASCA, CUNDINAMARCA – BOGOTÁ</t>
  </si>
  <si>
    <t>BOGOTÁ, NEIVA, VILLAVIEJA, DESIERTO DE LA TATACOA</t>
  </si>
  <si>
    <t>BOGOTÁ, EL CASTILLO - META-BOGOTÁ</t>
  </si>
  <si>
    <t>BOGOTÁ -VILLAVICENCIO Y RESTREPO (META) - BOGOTÁ</t>
  </si>
  <si>
    <t>BOGOTÁ -Municipios Cogua, Tausa (Cundinamarca), Veredas Páramo Bajo y Salitre, Vivero Bosque Nativo y Predio Peñitas - BOGOTÁ</t>
  </si>
  <si>
    <t>BOGOTÁ - CALI (UNIVERSIDAD DEL VALLE)- BOGOTA</t>
  </si>
  <si>
    <t xml:space="preserve">Bogotá - Termopaipa - Paipa - Bogotá </t>
  </si>
  <si>
    <t>Bogotá - La Mina, Cesar - la jagua  - Cartagena - Bogotá</t>
  </si>
  <si>
    <t xml:space="preserve">Bogotá- Viota Sedero Mogambo - Bogotá </t>
  </si>
  <si>
    <t>Bogotá - Ibague (Tol) Mirador Bellavista - Bogotá</t>
  </si>
  <si>
    <t xml:space="preserve">Bogota- Rivera (Huila) Cooagropaz- Bogota </t>
  </si>
  <si>
    <t xml:space="preserve">Bogotá - Bucaramanga - Universidad Industrial de Santander  - Bucaramanga - Bogotá </t>
  </si>
  <si>
    <t xml:space="preserve">Bogotá -Parque Ecológico Laguna El Tabacal y El Municipio de La Vega- Bogotá </t>
  </si>
  <si>
    <t>Bogota- Planta Wiesner - La calera - Bogotá</t>
  </si>
  <si>
    <t>Bogotá - Medellín (Universidad de Antioquia) -Bogotá</t>
  </si>
  <si>
    <t>Bogotá - Montería -Bogotá</t>
  </si>
  <si>
    <t>Bogotá - San Basilio de Palenque - Bogotá</t>
  </si>
  <si>
    <t xml:space="preserve"> Bogotá -UNIVERSIDAD DISTRITAL CALLE 40 - CIUDAD BOLIVAR CASA TEJA - PASQUILLA - LA REPRESEA DE LA REGADERA - LAGUNA DE LOS TUJOS PÁRAMO DE SUMAPAZ - HALLAZGO ARQUEOLIGO MUISCA USME - AGROPARQUE LOS SOCHES - BOGOTÁ</t>
  </si>
  <si>
    <t>Bogotá -Bogota - Parque Principal Anapoima  - Funza -  BIBLIOPARQUE MARQUES DE SAN JORGE FUNZA - Bogota</t>
  </si>
  <si>
    <t>Bogotá- Granja agroecológica y autosostenible Altamira. Vereda San Miguel, San Francisco, Cundinamarca-Bogotá.</t>
  </si>
  <si>
    <t>Bogota-Centro para la eduacion ambiental BISVITA-Bogota</t>
  </si>
  <si>
    <t xml:space="preserve">Sede Bosa Porvenir Calle 52 Sur # 93D - 97 </t>
  </si>
  <si>
    <t>Bogotá - Medellín (Visita a lugares específicos de la ciudad (museo Antioquia, Universidad Antioquia, Casa Memoria) - Bogotá</t>
  </si>
  <si>
    <t>Bogotá - escuela rural úmbita (Boyacá) - Bogotá</t>
  </si>
  <si>
    <t>Bogotá  LA VEGA (Cundinamarca) Visita a la Laguna el Tabacal -Bogotá</t>
  </si>
  <si>
    <t>Bogotá - UBAQUE Cundinamarca, visita al Instituto técnico de Oriente  - Bogotá</t>
  </si>
  <si>
    <t>Bogotá - RIOHACHA LA GUAJIRA-Visita a la Institución Etnoeducativa No. 11 Riohacha y a su comunidad - Bogotá</t>
  </si>
  <si>
    <t>Bogotá - DESIERTO DE LA TATACOA (NEIVA-HUILA)-Bogotá</t>
  </si>
  <si>
    <t>Bogotá- Medellin:  (Universidad Antioquia, Museo Botero. Parque Arvi)- Santafé de Antioquia-Medellin-Bogotá</t>
  </si>
  <si>
    <t>Día 1: Recorrido Bogotá a Aguachica - Día 2: Aguachica – Valledupar - Fonseca - Día 3: Fonseca y municipios aledaños. Visita instituciones educativas: 1) Institución Educativa Maria Emma Mendoza Municipio San Juan del Cesar (Lida Peñaranda) – 2) Institución Educativa Roque de Alba Municipio de  Villanueva (Matilde Daza) – 3) Centro Etnoeducativo Rural Ballenas Municipio de Barrancas (Alex Manuel Martínez y Jean Carlos Ruíz Miranda) – 4) Municipio (Yairenis y Ana Luna) - 4) Juan Jacobo Aragón (Dairo Salgado, Sandra Ahumada y Dolis Puentes)
Día 4: Fonseca – Corregimiento de Camarones Santuario de flora y fauna los Flamencos – Riohacha 
Día 5: Riohacha - Aguachica 
Día 6: Aguachica – Bogotá</t>
  </si>
  <si>
    <t>Bogotá - Auto norte - Vía Tunja - Puente de Boyacá - Villa de Leyva - Ráquira - municipios aledaños - Bogotá</t>
  </si>
  <si>
    <t xml:space="preserve">Bogotá - Avenida Carácas . calle 80 - Subachoque - Zona urbana y rural de Subachoque - Páramo El Tablazo, Subachoque, Ferería en Subachoque, Bogotá </t>
  </si>
  <si>
    <t>Bogotá - Ibagué - Cajamarca - Calarcá - Cali - Santander de Quilichao - Popayán - Buga  La Grande - Bogotá</t>
  </si>
  <si>
    <t>Bogotá - Cali (Emisoras Telepacífico, BLU Radio, Olimica Stereo y Caracol Radio, Universidad Valle, Cristo Rey ) - Palmira (Zona Industrial Km 1 vía Ingenio Rio Paila y Hacienda La María) -Juanchito  - Bogotá.</t>
  </si>
  <si>
    <t xml:space="preserve">Bogotá - La Vega - Bogotá </t>
  </si>
  <si>
    <t>BI</t>
  </si>
  <si>
    <t xml:space="preserve">Bogotá - Duitama - Bogotá </t>
  </si>
  <si>
    <t>Bogotá - Monserrate - Parque Nacional -  Parque el Virrey - Hacienda Santabarbara  - Parque de los novios - Parque Tunal - Sede calle 40 Universidad Distrital FJC.</t>
  </si>
  <si>
    <t>Recorrido a las  cinco sedes de la Universidad Distrital   Servicio Urbano dentro de Bogotá</t>
  </si>
  <si>
    <t>Sede Universidad  Distrital, Un recorrido urbano</t>
  </si>
  <si>
    <t>TOTAL</t>
  </si>
  <si>
    <t>NOMBRE DE LA EMPRESA</t>
  </si>
  <si>
    <t>LIDERTUR SAS</t>
  </si>
  <si>
    <t>NIT</t>
  </si>
  <si>
    <t>800126471-1</t>
  </si>
  <si>
    <t>REPRESENTANTE LEGAL</t>
  </si>
  <si>
    <t xml:space="preserve">LIDA CONSTANZA CHACON </t>
  </si>
  <si>
    <t>FIRMA DEL REPRESENTANTE</t>
  </si>
  <si>
    <t>OPERACIÓN 64900785 -ANEXO No. 1 LISTADO DE PRECIOS</t>
  </si>
  <si>
    <t>VALOR UNITARIO DEL RECORRIDO</t>
  </si>
  <si>
    <t>VALOR TOTAL DE LOS SERVICIOS</t>
  </si>
  <si>
    <t>DIA ADICIONAL</t>
  </si>
  <si>
    <r>
      <t xml:space="preserve">Bogotá - Parque Acuático y de Conservación </t>
    </r>
    <r>
      <rPr>
        <b/>
        <sz val="8"/>
        <color theme="1"/>
        <rFont val="Tahoma"/>
        <family val="2"/>
      </rPr>
      <t>PISCILAGO</t>
    </r>
    <r>
      <rPr>
        <sz val="8"/>
        <color theme="1"/>
        <rFont val="Tahoma"/>
        <family val="2"/>
      </rPr>
      <t xml:space="preserve"> - Bogotá; Piscilago ubicado en el Km.105 vía Bogotá - Girardot</t>
    </r>
  </si>
  <si>
    <r>
      <t xml:space="preserve">Bogotá - Choachí - Bogotá; Se realizará </t>
    </r>
    <r>
      <rPr>
        <b/>
        <sz val="8"/>
        <color theme="1"/>
        <rFont val="Tahoma"/>
        <family val="2"/>
      </rPr>
      <t xml:space="preserve">Salida 1  </t>
    </r>
    <r>
      <rPr>
        <sz val="8"/>
        <color theme="1"/>
        <rFont val="Tahoma"/>
        <family val="2"/>
      </rPr>
      <t xml:space="preserve">al Parque Ecológico Matarredonda. </t>
    </r>
    <r>
      <rPr>
        <b/>
        <sz val="8"/>
        <color theme="1"/>
        <rFont val="Tahoma"/>
        <family val="2"/>
      </rPr>
      <t>Salida 2</t>
    </r>
    <r>
      <rPr>
        <sz val="8"/>
        <color theme="1"/>
        <rFont val="Tahoma"/>
        <family val="2"/>
      </rPr>
      <t xml:space="preserve"> Recorrido  por Humedales de Bogotá.</t>
    </r>
  </si>
  <si>
    <r>
      <rPr>
        <b/>
        <sz val="8"/>
        <color theme="1"/>
        <rFont val="Tahoma"/>
        <family val="2"/>
      </rPr>
      <t>Ida</t>
    </r>
    <r>
      <rPr>
        <sz val="8"/>
        <color theme="1"/>
        <rFont val="Tahoma"/>
        <family val="2"/>
      </rPr>
      <t xml:space="preserve">: Bogotá – Villavicencio- Puerto López a llegar a la Vereda la Vigia.                              </t>
    </r>
    <r>
      <rPr>
        <b/>
        <sz val="8"/>
        <color theme="1"/>
        <rFont val="Tahoma"/>
        <family val="2"/>
      </rPr>
      <t xml:space="preserve">                              Retorno</t>
    </r>
    <r>
      <rPr>
        <sz val="8"/>
        <color theme="1"/>
        <rFont val="Tahoma"/>
        <family val="2"/>
      </rPr>
      <t>: Vereda la Vigia- Puerto López – Villavicencio – Bogotá</t>
    </r>
  </si>
  <si>
    <t>LIDA CHACON ORJUELA</t>
  </si>
  <si>
    <t>UNIVERSIDAD DISTRITAL FRANCISCO JOSE DE CALDAS</t>
  </si>
  <si>
    <t>POR EJECUTAR</t>
  </si>
  <si>
    <t>FE</t>
  </si>
  <si>
    <t>No</t>
  </si>
  <si>
    <t>CONSECUTIVO SOLICITUD DE FACULTAD</t>
  </si>
  <si>
    <t>FECHA DE SOLICITUD</t>
  </si>
  <si>
    <t>ITEM (FTN)</t>
  </si>
  <si>
    <t>DESTINO FINAL</t>
  </si>
  <si>
    <t>SITIO DE SALIDA</t>
  </si>
  <si>
    <t>No. 
Pax</t>
  </si>
  <si>
    <t xml:space="preserve"> FECHA DE SALIDA </t>
  </si>
  <si>
    <t>HORA DE SALIDA</t>
  </si>
  <si>
    <t xml:space="preserve"> FECHA 
DE LLEGADA </t>
  </si>
  <si>
    <t>HORA DE LLEGADA</t>
  </si>
  <si>
    <t xml:space="preserve"> DOCENTE ENCARGADO</t>
  </si>
  <si>
    <t>CELULAR DE CONTACTO</t>
  </si>
  <si>
    <t>OBSERVACION</t>
  </si>
  <si>
    <t>RESERVA</t>
  </si>
  <si>
    <t>FUEC</t>
  </si>
  <si>
    <t xml:space="preserve">MOVIL </t>
  </si>
  <si>
    <t>PLACA</t>
  </si>
  <si>
    <t>CONDUCTOR</t>
  </si>
  <si>
    <t>CELULAR</t>
  </si>
  <si>
    <t>VALOR UNIT</t>
  </si>
  <si>
    <t>DIAS ADICIONALES</t>
  </si>
  <si>
    <t>VALOR DIA ADICIONAL</t>
  </si>
  <si>
    <t>VALOR TOTAL</t>
  </si>
  <si>
    <t>OBSERVACIONES A LA LIQUDCION</t>
  </si>
  <si>
    <t>ANOTACION</t>
  </si>
  <si>
    <t>VINCULACION</t>
  </si>
  <si>
    <t>BANCO</t>
  </si>
  <si>
    <t>PM</t>
  </si>
  <si>
    <t>%</t>
  </si>
  <si>
    <t>TOTAL DCTO</t>
  </si>
  <si>
    <t>RTEFTE</t>
  </si>
  <si>
    <t>RTEICA</t>
  </si>
  <si>
    <t>NETO MV</t>
  </si>
  <si>
    <t>LIDERTUR</t>
  </si>
  <si>
    <t>RM</t>
  </si>
  <si>
    <t>FECHA</t>
  </si>
  <si>
    <t>MOVIL</t>
  </si>
  <si>
    <t>MARCA</t>
  </si>
  <si>
    <t>LINEA</t>
  </si>
  <si>
    <t>CARROCERIA</t>
  </si>
  <si>
    <t>MODELO</t>
  </si>
  <si>
    <t>COLOR</t>
  </si>
  <si>
    <t>TIPO VEHICULO</t>
  </si>
  <si>
    <t>MOTOR</t>
  </si>
  <si>
    <t>CHASIS</t>
  </si>
  <si>
    <t>CAPACIDAD REAL</t>
  </si>
  <si>
    <t>PUERTAS</t>
  </si>
  <si>
    <t>FECHA VINCULACION</t>
  </si>
  <si>
    <t>FECHA MATRICULA</t>
  </si>
  <si>
    <t>ORGANISMO TRANSITO</t>
  </si>
  <si>
    <t>TARJETA DE PROPIEDAD</t>
  </si>
  <si>
    <t>TARJETA DE OPERACIÓN</t>
  </si>
  <si>
    <t>EMPRE_TOPE</t>
  </si>
  <si>
    <t>EXPEDICIÓN T OPERACIÓN</t>
  </si>
  <si>
    <t>VENCIMIENTO T OPERACIÓN</t>
  </si>
  <si>
    <t>RCC</t>
  </si>
  <si>
    <t>ASEGURADORA</t>
  </si>
  <si>
    <t>EXPEDICION RCC</t>
  </si>
  <si>
    <t>VENCIMIENTO RCC</t>
  </si>
  <si>
    <t>RCE</t>
  </si>
  <si>
    <t>EXPEDICION RCE</t>
  </si>
  <si>
    <t>VENCIMIENTO RCE</t>
  </si>
  <si>
    <t>SOAT</t>
  </si>
  <si>
    <t>CC 
PROPIETARIO 1</t>
  </si>
  <si>
    <t>PROPIETARIO 1</t>
  </si>
  <si>
    <t>TELEFONO 1</t>
  </si>
  <si>
    <t>CELULAR 1</t>
  </si>
  <si>
    <t>DIRECCION 1</t>
  </si>
  <si>
    <t>CORREO 1</t>
  </si>
  <si>
    <t>CC 
PROPIETARIO 2</t>
  </si>
  <si>
    <t>PROPIETARIO 2</t>
  </si>
  <si>
    <t>CELULAR 2</t>
  </si>
  <si>
    <t>DIRECCION 2</t>
  </si>
  <si>
    <t>CORREO 2</t>
  </si>
  <si>
    <t>CC 
PROPIETARIO 3</t>
  </si>
  <si>
    <t>PROPIETARIO 3</t>
  </si>
  <si>
    <t>CELULAR 3</t>
  </si>
  <si>
    <t>DIRECCION 3</t>
  </si>
  <si>
    <t>CORREO 3</t>
  </si>
  <si>
    <t>MOVIL PARA FORMULAR</t>
  </si>
  <si>
    <t>ESTADO</t>
  </si>
  <si>
    <t>MERCEDES BENZ</t>
  </si>
  <si>
    <t>CERRADA</t>
  </si>
  <si>
    <t>BLANCO VERDE</t>
  </si>
  <si>
    <t>BUS</t>
  </si>
  <si>
    <t>DIESEL</t>
  </si>
  <si>
    <t>COTA</t>
  </si>
  <si>
    <t>MINTRANSPORTE</t>
  </si>
  <si>
    <t>SBS SEGUROS</t>
  </si>
  <si>
    <t>SEGUROS DEL ESTADO</t>
  </si>
  <si>
    <t>CDA INTECO S.A.S</t>
  </si>
  <si>
    <t>AFILIADO</t>
  </si>
  <si>
    <t>ACTIVO</t>
  </si>
  <si>
    <t>WNZ007</t>
  </si>
  <si>
    <t>HINO</t>
  </si>
  <si>
    <t>FC9JBUS</t>
  </si>
  <si>
    <t>J05ETY11684</t>
  </si>
  <si>
    <t>9F3FC9JLTHXX10979</t>
  </si>
  <si>
    <t>FUNZA</t>
  </si>
  <si>
    <t>MUNDIAL DE SEGUROS</t>
  </si>
  <si>
    <t>REVIEXPRESS</t>
  </si>
  <si>
    <t>CDA CARMOTOS MIX</t>
  </si>
  <si>
    <t>MUÑOZ TRIVIÑO MAURICIO</t>
  </si>
  <si>
    <t>CR 67 N 25-45 SUR</t>
  </si>
  <si>
    <t>trans.epc_777@hotmail.com</t>
  </si>
  <si>
    <t>MUÑOZ TRIVIÑO ALEJANDRO</t>
  </si>
  <si>
    <t>SZO486</t>
  </si>
  <si>
    <t>HYUNDAI</t>
  </si>
  <si>
    <t>H1</t>
  </si>
  <si>
    <t>BLANCO CERAMICA</t>
  </si>
  <si>
    <t>MICROBUS</t>
  </si>
  <si>
    <t>D4BHB019895</t>
  </si>
  <si>
    <t>KMJWA37HACU352477</t>
  </si>
  <si>
    <t>SEGUROS BOLIVAR</t>
  </si>
  <si>
    <t>CDA DEL OCCIDENTE AVENIDA ROJAS</t>
  </si>
  <si>
    <t>BUITRAGO MARIN JUAN CAMILO</t>
  </si>
  <si>
    <t>CARRERA 91 N 71A  09</t>
  </si>
  <si>
    <t>jkmilo.88@hotmail.com</t>
  </si>
  <si>
    <t>SPP128</t>
  </si>
  <si>
    <t>VOLKSWAGEN</t>
  </si>
  <si>
    <t>9150 OD</t>
  </si>
  <si>
    <t>E1T132279</t>
  </si>
  <si>
    <t>9BWFD52R57R680026</t>
  </si>
  <si>
    <t>CDA FENIX</t>
  </si>
  <si>
    <t>GALINDO GORDILLO LUIS ALEJANDRO</t>
  </si>
  <si>
    <t>VDA SUPANECA BOYACA</t>
  </si>
  <si>
    <t>luisalejandrogalindogordillo@gmail.com</t>
  </si>
  <si>
    <t>SKY180</t>
  </si>
  <si>
    <t>H1512D-A</t>
  </si>
  <si>
    <t>D4BH9009616</t>
  </si>
  <si>
    <t>KMJWA37HAAU155765</t>
  </si>
  <si>
    <t>CAJICA</t>
  </si>
  <si>
    <t>MAPFRE SEGUROS GENERALES DE COLOMBIA S.A.</t>
  </si>
  <si>
    <t>CDA OCCIDENTE</t>
  </si>
  <si>
    <t>CHAVES ROJAS JOHN HUBERT</t>
  </si>
  <si>
    <t>CALLE 145 N 19 78</t>
  </si>
  <si>
    <t>johnhchaves@yahoo.com</t>
  </si>
  <si>
    <t>WFU942</t>
  </si>
  <si>
    <t>OH1626L</t>
  </si>
  <si>
    <t>906998U0946996</t>
  </si>
  <si>
    <t>9BM368100CB795574</t>
  </si>
  <si>
    <t>LINEAS ESCOLARES Y TURISMO SAS - LIDERTUR SAS</t>
  </si>
  <si>
    <t>CARRERA 68A N 67B 10</t>
  </si>
  <si>
    <t>lidertur@hotmail.com</t>
  </si>
  <si>
    <t>PROPIO-AFILIADO</t>
  </si>
  <si>
    <t>SXH586</t>
  </si>
  <si>
    <t>RENAULT</t>
  </si>
  <si>
    <t>MASTER MB16 LUXE</t>
  </si>
  <si>
    <t>BLANCO GLACIAL</t>
  </si>
  <si>
    <t>G9UA754C252717</t>
  </si>
  <si>
    <t>93YCDDUH6BJ520771</t>
  </si>
  <si>
    <t>CDA CARMOTOS SAS</t>
  </si>
  <si>
    <t xml:space="preserve">SANCHEZ ARIZA MARY NURY </t>
  </si>
  <si>
    <t>CARRERA 56 N 151 51 INT 11 AP 401</t>
  </si>
  <si>
    <t>nurysana@gmail.com</t>
  </si>
  <si>
    <t xml:space="preserve"> SANCHEZ GUTIERREZ JORGE </t>
  </si>
  <si>
    <t>SLH673</t>
  </si>
  <si>
    <t>FC4JKUZ</t>
  </si>
  <si>
    <t>J05CTF19193</t>
  </si>
  <si>
    <t>JHDFC4JKU9XX10640</t>
  </si>
  <si>
    <t>EL ROSAL</t>
  </si>
  <si>
    <t>CDA UNIMILENIO</t>
  </si>
  <si>
    <t>MARTINEZ DE PINZON LIGIA</t>
  </si>
  <si>
    <t>CALLE 70 A BIS A N 77 L 26 BOGOTÁ</t>
  </si>
  <si>
    <t xml:space="preserve">ligiamartinezm87@gmail.com </t>
  </si>
  <si>
    <t xml:space="preserve"> antoniopinzonvelandia@hotmail.com</t>
  </si>
  <si>
    <t>BLANCO</t>
  </si>
  <si>
    <t>MOSQUERA</t>
  </si>
  <si>
    <t>PREVISORA DE SEGUROS</t>
  </si>
  <si>
    <t>IVESUR COLOMBIA BOGOTA</t>
  </si>
  <si>
    <t xml:space="preserve">oscarfantolinez@hotmail.com </t>
  </si>
  <si>
    <t>TLN633</t>
  </si>
  <si>
    <t>JAC</t>
  </si>
  <si>
    <t>HK6738K</t>
  </si>
  <si>
    <t>BUSETA</t>
  </si>
  <si>
    <t>LJ16AR5D4C2000627</t>
  </si>
  <si>
    <t xml:space="preserve"> CDA CARMOTOS MIX</t>
  </si>
  <si>
    <t>QUINTERO LIZARAZO JAIME HUMBERTO</t>
  </si>
  <si>
    <t>CALLE 63B N 119A 21 ENGATIVA PUEBLO</t>
  </si>
  <si>
    <t>taxildovdj817@gmail.com</t>
  </si>
  <si>
    <t>WOX641</t>
  </si>
  <si>
    <t>XZU710L-HKFRP1</t>
  </si>
  <si>
    <t>N04CUV24073</t>
  </si>
  <si>
    <t>9F3UCP0HXH3102714</t>
  </si>
  <si>
    <t>CDA DIAGNOSTIYA CELTA</t>
  </si>
  <si>
    <t>MUÑOZ MUÑOZ JOSE ANTONIO</t>
  </si>
  <si>
    <t>CALLE 130 BIS N 93 30 SUBA</t>
  </si>
  <si>
    <t>acxelcazador@hotmail.com</t>
  </si>
  <si>
    <t>SPT486</t>
  </si>
  <si>
    <t>HIGER</t>
  </si>
  <si>
    <t>KLQ6896A</t>
  </si>
  <si>
    <t>LKLR1DSB3AA524464</t>
  </si>
  <si>
    <t xml:space="preserve">BARRIGA DE ROCHA ANA ISABEL </t>
  </si>
  <si>
    <t>CALLE 130 C N 90 31</t>
  </si>
  <si>
    <t>anaisaroc1956@gmail.com</t>
  </si>
  <si>
    <t xml:space="preserve"> ROCHA RINCON JOSE EFRAIN</t>
  </si>
  <si>
    <t>SYR235</t>
  </si>
  <si>
    <t>FB 4J</t>
  </si>
  <si>
    <t>J05CTE12563</t>
  </si>
  <si>
    <t>JHDFB4JGT2XX11603</t>
  </si>
  <si>
    <t xml:space="preserve">CENTRO DE DIAGNOSTICO AUTOMOTRIZ REVISAR               </t>
  </si>
  <si>
    <t>VARGAS LUIS EDUARDO</t>
  </si>
  <si>
    <t>CARREA 4 N 1 30 JERICO   BOYACA</t>
  </si>
  <si>
    <t>eduardovargas14897@gmail.com</t>
  </si>
  <si>
    <t>CDA MI CARRERA EXPRESS</t>
  </si>
  <si>
    <t>BOGOTA</t>
  </si>
  <si>
    <t xml:space="preserve"> jlcl_77@hotmail.com</t>
  </si>
  <si>
    <t>TTZ387</t>
  </si>
  <si>
    <t>MASTER MAXI</t>
  </si>
  <si>
    <t>G9UA754C273510</t>
  </si>
  <si>
    <t>93YADCUL6DJ329148</t>
  </si>
  <si>
    <t xml:space="preserve">ROJAS LIZARAZO RODRIGO </t>
  </si>
  <si>
    <t>CALLE 6A N 92 20 TINTAL</t>
  </si>
  <si>
    <t>rodrigorojas810@gmail.com</t>
  </si>
  <si>
    <t>EQP710</t>
  </si>
  <si>
    <t>J05ETY13096</t>
  </si>
  <si>
    <t>9F3FC9JLTJXX11963</t>
  </si>
  <si>
    <t>CDA TECNIVIAL</t>
  </si>
  <si>
    <t xml:space="preserve">CHACON ORJUELA LIDA CONSTANZA </t>
  </si>
  <si>
    <t>gerencia@lidertur.com.co</t>
  </si>
  <si>
    <t>SOCIO</t>
  </si>
  <si>
    <t>UFU485</t>
  </si>
  <si>
    <t>J05CTE14768</t>
  </si>
  <si>
    <t>JHDB4JJT5XX10447</t>
  </si>
  <si>
    <t>LA CALERA</t>
  </si>
  <si>
    <t>CDA AVENIDA SEXTA SAS</t>
  </si>
  <si>
    <t xml:space="preserve">CLAVIJO ZALATIEL SORIANO </t>
  </si>
  <si>
    <t>CALLE 119A N 18 75 SANTA BARBARA</t>
  </si>
  <si>
    <t>soriano234@hotmail.com</t>
  </si>
  <si>
    <t>TSX534</t>
  </si>
  <si>
    <t>HD 78</t>
  </si>
  <si>
    <t>D4DDC499024</t>
  </si>
  <si>
    <t>KMFGA17PPDC901590</t>
  </si>
  <si>
    <t>PEÑA HUGO ARBEYO</t>
  </si>
  <si>
    <t>CARRERA 72A N 11A 20 AP 402A VILLA ALSACIA</t>
  </si>
  <si>
    <t>huarmepoy@hotmail.com</t>
  </si>
  <si>
    <t>EXX683</t>
  </si>
  <si>
    <t>FC9JGTZ</t>
  </si>
  <si>
    <t>J05EUA11207</t>
  </si>
  <si>
    <t>9F3FC9JGTJXX10073</t>
  </si>
  <si>
    <t>CHACON CHAVES REINALDO</t>
  </si>
  <si>
    <t>lubrirey777@hotmail.com</t>
  </si>
  <si>
    <t>SLH819</t>
  </si>
  <si>
    <t>HD 65</t>
  </si>
  <si>
    <t>D4DB8368211</t>
  </si>
  <si>
    <t>KMFGA17BP9C900604</t>
  </si>
  <si>
    <t>DASMEC COMPANY SAS</t>
  </si>
  <si>
    <t>CR 37D N 38 09 BOGOTA</t>
  </si>
  <si>
    <t>josebobadilla.dasmec@gmail.com</t>
  </si>
  <si>
    <t>WOY729</t>
  </si>
  <si>
    <t>N04CUV23825</t>
  </si>
  <si>
    <t>9F3UCP0H2H3102674</t>
  </si>
  <si>
    <t>PROPIO</t>
  </si>
  <si>
    <t>TRAFIC</t>
  </si>
  <si>
    <t>VERDE BLANCO</t>
  </si>
  <si>
    <t>WEP967</t>
  </si>
  <si>
    <t>NISSAN</t>
  </si>
  <si>
    <t>URVAN</t>
  </si>
  <si>
    <t>YD25334681A</t>
  </si>
  <si>
    <t>JN1MC2E26Z0001208</t>
  </si>
  <si>
    <t>CASTAÑEDA SANCHEZ EDGAR MANUEL</t>
  </si>
  <si>
    <t>CARRERA 113 N 18 A 71</t>
  </si>
  <si>
    <t>samidicax@hotmail.es</t>
  </si>
  <si>
    <t>WON790</t>
  </si>
  <si>
    <t>YD25360515A</t>
  </si>
  <si>
    <t>JN1MC2E26Z0003855</t>
  </si>
  <si>
    <t>ZIPAQUIRA</t>
  </si>
  <si>
    <t>DIAGNOSTIYA 170</t>
  </si>
  <si>
    <t xml:space="preserve">PEÑA PEREZ CLAUDIA PILAR </t>
  </si>
  <si>
    <t>CALLE 3 N 10 14 INT 5A CHIA</t>
  </si>
  <si>
    <t xml:space="preserve">david.d.mcmb@gmail.com </t>
  </si>
  <si>
    <t xml:space="preserve"> PRIETO PEÑA DAVID</t>
  </si>
  <si>
    <t>CALLE 3 N 10 48</t>
  </si>
  <si>
    <t xml:space="preserve"> mcmb.11@gmail.com</t>
  </si>
  <si>
    <t>TZW774</t>
  </si>
  <si>
    <t>KIA</t>
  </si>
  <si>
    <t>PREGIO GRAND GS</t>
  </si>
  <si>
    <t>JT639894</t>
  </si>
  <si>
    <t>8L0TS7322EE012926</t>
  </si>
  <si>
    <t>TECNICHECK SAS</t>
  </si>
  <si>
    <t>CDA TECNOTEST LTDA</t>
  </si>
  <si>
    <t>COLEGIO MAYOR DE GALES SAS</t>
  </si>
  <si>
    <t>CALLE 78 A 101 73</t>
  </si>
  <si>
    <t>colegiomayordegales@hotmail.com</t>
  </si>
  <si>
    <t>SKR611</t>
  </si>
  <si>
    <t>RK1J</t>
  </si>
  <si>
    <t>J08CTT31938</t>
  </si>
  <si>
    <t>RK1JST10878</t>
  </si>
  <si>
    <t>LA CEJA</t>
  </si>
  <si>
    <t>CARRERA 89 N 19 A   50 AP 706</t>
  </si>
  <si>
    <t>isachacon0511@hotmail.com</t>
  </si>
  <si>
    <t>UFY543</t>
  </si>
  <si>
    <t>D4BHA054164</t>
  </si>
  <si>
    <t>KMJWA37HABU306571</t>
  </si>
  <si>
    <t>CDA INGENIERIA SAS</t>
  </si>
  <si>
    <t>CUBILLOS QUINTERO JORGE ENRIQUE</t>
  </si>
  <si>
    <t>CALLE 75 C 105 D 03</t>
  </si>
  <si>
    <t>davidrey01@hotmail.com</t>
  </si>
  <si>
    <t>TDK146</t>
  </si>
  <si>
    <t xml:space="preserve">TRANSPORTER </t>
  </si>
  <si>
    <t>CAA141028</t>
  </si>
  <si>
    <t>WV1ZZZ7HZCH001035</t>
  </si>
  <si>
    <t>CDA DEL OCCIDENTE</t>
  </si>
  <si>
    <t>GRISALES BENAVIDEZ WILMER ARLEY</t>
  </si>
  <si>
    <t>CR 116A N 15C 70 TO 12 AP 901 BOGOTA</t>
  </si>
  <si>
    <t>Wilmerarley1010@hotmail.com</t>
  </si>
  <si>
    <t>EXZ188</t>
  </si>
  <si>
    <t>J05ETY13461</t>
  </si>
  <si>
    <t>9F3FC9JLTKXX12382</t>
  </si>
  <si>
    <t>CDA TECNOSABANA SAS</t>
  </si>
  <si>
    <t xml:space="preserve">lidertur@hotmail.com </t>
  </si>
  <si>
    <t xml:space="preserve"> CASTRO PARDO DIEGO FERNANDO</t>
  </si>
  <si>
    <t>CARRERA 72A N 23F 36</t>
  </si>
  <si>
    <t xml:space="preserve"> ingdfcp1978@gmail.com</t>
  </si>
  <si>
    <t>WOW507</t>
  </si>
  <si>
    <t>J05ETY11977</t>
  </si>
  <si>
    <t>9F3FC9JLTHXX11205</t>
  </si>
  <si>
    <t>PREVICAR 197</t>
  </si>
  <si>
    <t>GARZON LATORRE FERMIN ERNESTO</t>
  </si>
  <si>
    <t>CALLE 134 BIS N 89A 05 SUBA</t>
  </si>
  <si>
    <t>ferergar@hotmail.com</t>
  </si>
  <si>
    <t>RK8J</t>
  </si>
  <si>
    <t xml:space="preserve">TRIANA CHACON DIDIER ADOLFO                    </t>
  </si>
  <si>
    <t>CARRERA 69D N 96 39</t>
  </si>
  <si>
    <t>ditrianaca@hotmail.com</t>
  </si>
  <si>
    <t>SXH637</t>
  </si>
  <si>
    <t>OH1526</t>
  </si>
  <si>
    <t>906998U0891868</t>
  </si>
  <si>
    <t>9BM368006BB730377</t>
  </si>
  <si>
    <t>SURAMERICANA</t>
  </si>
  <si>
    <t xml:space="preserve">CHACON CHAVES REINALDO </t>
  </si>
  <si>
    <t>SOCIO-AFILIADO</t>
  </si>
  <si>
    <t>SXH797</t>
  </si>
  <si>
    <t>906998U0904405</t>
  </si>
  <si>
    <t>9BM368006BB741032</t>
  </si>
  <si>
    <t>WOZ122</t>
  </si>
  <si>
    <t>926996U1151308</t>
  </si>
  <si>
    <t>9BM368006HB013055</t>
  </si>
  <si>
    <t>CDA LOS CENTAUROS SAS</t>
  </si>
  <si>
    <t>EXX669</t>
  </si>
  <si>
    <t>O 500 RS</t>
  </si>
  <si>
    <t>457908U-1001587</t>
  </si>
  <si>
    <t>9BM634011GB007403</t>
  </si>
  <si>
    <t xml:space="preserve"> CHACON CHAVES REINALDO </t>
  </si>
  <si>
    <t xml:space="preserve"> IBAÑEZ OSMA JOSE WHALTER</t>
  </si>
  <si>
    <t>CALLE 63C N 80A   12</t>
  </si>
  <si>
    <t xml:space="preserve"> transportespeciales516@hotmail.com</t>
  </si>
  <si>
    <t>TSW416</t>
  </si>
  <si>
    <t>906998U0930095</t>
  </si>
  <si>
    <t>9BM368006CB775852</t>
  </si>
  <si>
    <t>CABARCAS RODRIGUEZ FABIO HUMBERTO</t>
  </si>
  <si>
    <t>CL 79 A 112 F 29 BOGOTÁ</t>
  </si>
  <si>
    <t>cabarcas1406@gmail.com</t>
  </si>
  <si>
    <t>EXZ209</t>
  </si>
  <si>
    <t>457908U1027012</t>
  </si>
  <si>
    <t>9BM634011KB104481</t>
  </si>
  <si>
    <t>CARRERA 69 D 96 39</t>
  </si>
  <si>
    <t>GEU346</t>
  </si>
  <si>
    <t>926996U1245518</t>
  </si>
  <si>
    <t>9BM368006KB106798</t>
  </si>
  <si>
    <t>EXX681</t>
  </si>
  <si>
    <t>926996U1230355</t>
  </si>
  <si>
    <t>9BM368006KB090014</t>
  </si>
  <si>
    <t>WMZ440</t>
  </si>
  <si>
    <t xml:space="preserve">906998U1059928   </t>
  </si>
  <si>
    <t>9BM368006EB912571</t>
  </si>
  <si>
    <t>WMZ407</t>
  </si>
  <si>
    <t xml:space="preserve">906998U1092352   </t>
  </si>
  <si>
    <t>9BM368006EB944394</t>
  </si>
  <si>
    <t>JTY148</t>
  </si>
  <si>
    <t>J05EVE10103</t>
  </si>
  <si>
    <t>9F3FC9JG7LXX10012</t>
  </si>
  <si>
    <t>EXZ257</t>
  </si>
  <si>
    <t>FC9JKUZ</t>
  </si>
  <si>
    <t>J05EUS10131</t>
  </si>
  <si>
    <t>9F3FC9JKUJXX10014</t>
  </si>
  <si>
    <t xml:space="preserve">ORTEGON SIERRA JORGE SAMUEL </t>
  </si>
  <si>
    <t>CARRERA 69H N 64D 48</t>
  </si>
  <si>
    <t>jorgeortegon351v8@gmail.com</t>
  </si>
  <si>
    <t>RODRIGUEZ ZAMBRANO MARIA</t>
  </si>
  <si>
    <t>GUU603</t>
  </si>
  <si>
    <t>926996U1244480</t>
  </si>
  <si>
    <t>9BM368006KB106193</t>
  </si>
  <si>
    <t>CDA AUTOGASES</t>
  </si>
  <si>
    <t>EQP202</t>
  </si>
  <si>
    <t>J05ETY13039</t>
  </si>
  <si>
    <t>9F3FC9JLTJXX11912</t>
  </si>
  <si>
    <t>VESGA CASALLAS ALBERTO</t>
  </si>
  <si>
    <t>albert.637@hotmail.com</t>
  </si>
  <si>
    <t>EXZ187</t>
  </si>
  <si>
    <t>J05ETY13323</t>
  </si>
  <si>
    <t>9F3FC9JLTKXX12280</t>
  </si>
  <si>
    <t>SEGUROS MUNDIAL</t>
  </si>
  <si>
    <t xml:space="preserve">MOGOLLON CASTRO MARIA DEL ROSARIO </t>
  </si>
  <si>
    <t xml:space="preserve">CALLE 147 N 19 - 51 INT 3 APTO 401     </t>
  </si>
  <si>
    <t xml:space="preserve">SHARITO0220@YAHOO.COM  </t>
  </si>
  <si>
    <t>GUTIERREZ ROJAS CAMILO ARMANDO</t>
  </si>
  <si>
    <t xml:space="preserve">CGMRGA@YAHOO.COM </t>
  </si>
  <si>
    <t>XXB094</t>
  </si>
  <si>
    <t>OH-1636L</t>
  </si>
  <si>
    <t>476978U0848063</t>
  </si>
  <si>
    <t>9BM3820857B474446</t>
  </si>
  <si>
    <t>BARBOSA</t>
  </si>
  <si>
    <t>CDA LA 13 SAS</t>
  </si>
  <si>
    <t>CERTIFICADO NACIONAL TECNICO MECANICO S.A</t>
  </si>
  <si>
    <t>ORTIZ ZAPATA DORIS YAMILE</t>
  </si>
  <si>
    <t>CALLE 10 N 81 B 55 CASA 77</t>
  </si>
  <si>
    <t>dorisortiz2108@gmail.com</t>
  </si>
  <si>
    <t>GUR220</t>
  </si>
  <si>
    <t>BLANCO Y VERDE</t>
  </si>
  <si>
    <t>J05EUA20412</t>
  </si>
  <si>
    <t>9F3FC9JGTLXX10312</t>
  </si>
  <si>
    <t>WCV461</t>
  </si>
  <si>
    <t>E1T181897</t>
  </si>
  <si>
    <t>953DD52R6ER299441</t>
  </si>
  <si>
    <t xml:space="preserve"> CDA DIAGNOSTIYA CELTA</t>
  </si>
  <si>
    <t xml:space="preserve">AREVALO LEAL EMILSE </t>
  </si>
  <si>
    <t>CARRERA 116 N 152 14 INT 7 CASA 9</t>
  </si>
  <si>
    <t xml:space="preserve">emilsearevalo@hotmail.com </t>
  </si>
  <si>
    <t xml:space="preserve"> MORENO GARCIA JOHN CARLOS</t>
  </si>
  <si>
    <t>CARRERA 116 N 152 14</t>
  </si>
  <si>
    <t xml:space="preserve"> jocamoga@hotmail.com</t>
  </si>
  <si>
    <t>TZS916</t>
  </si>
  <si>
    <t>RK1JSTL</t>
  </si>
  <si>
    <t>J08CTT48076</t>
  </si>
  <si>
    <t>9F3RK1JSTEXX12408</t>
  </si>
  <si>
    <t xml:space="preserve">VARGAS GAVILAN HECTOR HUGO </t>
  </si>
  <si>
    <t>CARRERA 116 77B 42 BL 5 CA 72  BOGOTÁ</t>
  </si>
  <si>
    <t>vargashh72@hotmail.com</t>
  </si>
  <si>
    <t>KNZ843</t>
  </si>
  <si>
    <t>926996U1249708</t>
  </si>
  <si>
    <t>9BM368006KB111654</t>
  </si>
  <si>
    <t>KNZ845</t>
  </si>
  <si>
    <t>926996U1251278</t>
  </si>
  <si>
    <t>9BM368006KB113259</t>
  </si>
  <si>
    <t>LJU589</t>
  </si>
  <si>
    <t>926996U1250990</t>
  </si>
  <si>
    <t>9BM368006KB112825</t>
  </si>
  <si>
    <t>NO APLICA</t>
  </si>
  <si>
    <t>LCO459</t>
  </si>
  <si>
    <t>O500RS</t>
  </si>
  <si>
    <t>457908U1029003</t>
  </si>
  <si>
    <t>9BM634011KB110404</t>
  </si>
  <si>
    <t>CDA EL RUIZ SAS</t>
  </si>
  <si>
    <t>WLL115</t>
  </si>
  <si>
    <t>J08CTT51491</t>
  </si>
  <si>
    <t>9F3RK1JSTFXX12630</t>
  </si>
  <si>
    <t>CARRERA 68A N 67B 10   CARRERA 69 D 96   39</t>
  </si>
  <si>
    <t>CITROEN</t>
  </si>
  <si>
    <t>JUMPER FT40 L4H3</t>
  </si>
  <si>
    <t>BLANCO NEVADO</t>
  </si>
  <si>
    <t>SPRINTER 316 CDI</t>
  </si>
  <si>
    <t>BLANCO ARTICO</t>
  </si>
  <si>
    <t>LQK874</t>
  </si>
  <si>
    <t>W1V907631PP473513</t>
  </si>
  <si>
    <t>LQK873</t>
  </si>
  <si>
    <t>W1V907631PP464966</t>
  </si>
  <si>
    <t>GET398</t>
  </si>
  <si>
    <t>FC9JLTZ</t>
  </si>
  <si>
    <t>J05ETY14206</t>
  </si>
  <si>
    <t>9F3FC9JLTLXX12999</t>
  </si>
  <si>
    <t>EXZ634</t>
  </si>
  <si>
    <t>J05ETY13796</t>
  </si>
  <si>
    <t>9F3FC9JLTKXX12736</t>
  </si>
  <si>
    <t>GEU347</t>
  </si>
  <si>
    <t>926996U1245633</t>
  </si>
  <si>
    <t>9BM368006KB106952</t>
  </si>
  <si>
    <t>UFX688</t>
  </si>
  <si>
    <t>D4BHA022060</t>
  </si>
  <si>
    <t>KMJWA37HABU256681</t>
  </si>
  <si>
    <t>SANCHEZ DE BERNAL ESTHER SORANNY</t>
  </si>
  <si>
    <t>CARRERA 86 N 77 35 IN 3 AP 309</t>
  </si>
  <si>
    <t>wilsonsierra70@hotmail.com</t>
  </si>
  <si>
    <t>WMY937</t>
  </si>
  <si>
    <t>CHEVROLET</t>
  </si>
  <si>
    <t>FRR</t>
  </si>
  <si>
    <t>4HK1-277008</t>
  </si>
  <si>
    <t>9GCFRR908GB000030</t>
  </si>
  <si>
    <t>CDA EL BOSTON</t>
  </si>
  <si>
    <t>CDA RUTA DEL SOL S.A.S</t>
  </si>
  <si>
    <t xml:space="preserve">NAVARRO CAMARGO MYRIAM </t>
  </si>
  <si>
    <t>CALLE 60A N 18B 67</t>
  </si>
  <si>
    <t xml:space="preserve">gerenciatranslamy@hotmail.com </t>
  </si>
  <si>
    <t xml:space="preserve"> BEDOYA ZULUAGA FABIO ALBERTO</t>
  </si>
  <si>
    <t xml:space="preserve">CARRERA 1 N 50 27 PUERTO BERRIO </t>
  </si>
  <si>
    <t xml:space="preserve"> fabiobedoyaimpresos@gmail.com</t>
  </si>
  <si>
    <t>WGY690</t>
  </si>
  <si>
    <t>YUTONG</t>
  </si>
  <si>
    <t>ZK6107HA</t>
  </si>
  <si>
    <t>LZYTBTD61E1001834</t>
  </si>
  <si>
    <t>CENTRO MOTOR AVENIDA BOYACA</t>
  </si>
  <si>
    <t xml:space="preserve">LEON MORENO RIGOBERTO </t>
  </si>
  <si>
    <t>CALLE 35 N 26F 95 SUR BRAVO PAEZ CASA</t>
  </si>
  <si>
    <t>rigoleondev@hotmail.com</t>
  </si>
  <si>
    <t xml:space="preserve"> LEASING BOLIVAR SA COMPAÑÍA DE FI</t>
  </si>
  <si>
    <t>VAN</t>
  </si>
  <si>
    <t>WFQ238</t>
  </si>
  <si>
    <t>J05ETY12290</t>
  </si>
  <si>
    <t>9F3FC9JLTHXX11406</t>
  </si>
  <si>
    <t xml:space="preserve">ANTOLINEZ SILVA AYDEE CECILIA </t>
  </si>
  <si>
    <t>CALLE 44 SUR N 72 J 46 (BOITA)</t>
  </si>
  <si>
    <t xml:space="preserve"> ANTOLINEZ BARON PEDRO ELIAS </t>
  </si>
  <si>
    <t xml:space="preserve"> carmencesi52@gmail.com </t>
  </si>
  <si>
    <t>ANTOLINEZ SILVA OSCAR FERNANDO</t>
  </si>
  <si>
    <t xml:space="preserve"> acas1984@yahoo.com</t>
  </si>
  <si>
    <t>CARRERA 68D N 93 39</t>
  </si>
  <si>
    <t>WOW807</t>
  </si>
  <si>
    <t>J05ETY12001</t>
  </si>
  <si>
    <t>9F3FC9JLTHXX11217</t>
  </si>
  <si>
    <t>WOX308</t>
  </si>
  <si>
    <t>J05ETY12015</t>
  </si>
  <si>
    <t>9F3FC9JLTHXX11225</t>
  </si>
  <si>
    <t>WOY459</t>
  </si>
  <si>
    <t>906998U0946579</t>
  </si>
  <si>
    <t>9BM368100CB794980</t>
  </si>
  <si>
    <t>WOX949</t>
  </si>
  <si>
    <t>926996U1141279</t>
  </si>
  <si>
    <t>9BM368006HB002621</t>
  </si>
  <si>
    <t>WOY452</t>
  </si>
  <si>
    <t>926996U1141248</t>
  </si>
  <si>
    <t>9BM368006GB002613</t>
  </si>
  <si>
    <t>WOY880</t>
  </si>
  <si>
    <t>J05ETY12427</t>
  </si>
  <si>
    <t>9F3FC9JLTHXX11513</t>
  </si>
  <si>
    <t>WOY881</t>
  </si>
  <si>
    <t>J05ETY12418</t>
  </si>
  <si>
    <t>9F3FC9JLTHXX11504</t>
  </si>
  <si>
    <t>WOY882</t>
  </si>
  <si>
    <t>J05ETY12375</t>
  </si>
  <si>
    <t>9F3FC9JLTHXX11467</t>
  </si>
  <si>
    <t>EQO374</t>
  </si>
  <si>
    <t>J05ETY12719</t>
  </si>
  <si>
    <t>9F3FC9JLTJXX11706</t>
  </si>
  <si>
    <t>EXX564</t>
  </si>
  <si>
    <t>926996U12211887</t>
  </si>
  <si>
    <t>9BM368006JB081357</t>
  </si>
  <si>
    <t>EQO310</t>
  </si>
  <si>
    <t>SPRINTER 515 CDI</t>
  </si>
  <si>
    <t>651955W0087973</t>
  </si>
  <si>
    <t>8AC906657KE162969</t>
  </si>
  <si>
    <t>LUGO MOLINA RAFAEL PATRICIO</t>
  </si>
  <si>
    <t>CARRERA 10A N 53 - 59 SUR</t>
  </si>
  <si>
    <t>rlugomolina@gmail.com</t>
  </si>
  <si>
    <t>QUIROGA ACOSTA JORGE ANDRES</t>
  </si>
  <si>
    <t>CL 7 N 87B-70</t>
  </si>
  <si>
    <t>jandresq95@gmail.com</t>
  </si>
  <si>
    <t>EYX605</t>
  </si>
  <si>
    <t>651955W0090609</t>
  </si>
  <si>
    <t>8AC906657KE164503</t>
  </si>
  <si>
    <t>EYX606</t>
  </si>
  <si>
    <t>651955W0090711</t>
  </si>
  <si>
    <t>8AC906657KE164689</t>
  </si>
  <si>
    <t>EYX538</t>
  </si>
  <si>
    <t>J05ETY13976</t>
  </si>
  <si>
    <t>9F3FC9JLTLXX12833</t>
  </si>
  <si>
    <t>EYX539</t>
  </si>
  <si>
    <t>J05ETY13975</t>
  </si>
  <si>
    <t>9F3FC9JLTLXX12832</t>
  </si>
  <si>
    <t>EYX537</t>
  </si>
  <si>
    <t>J05ETY13974</t>
  </si>
  <si>
    <t>9F3FC9JLTLXX12831</t>
  </si>
  <si>
    <t>GET396</t>
  </si>
  <si>
    <t>J05ETY14236</t>
  </si>
  <si>
    <t>9F3FC9JLTLXX13033</t>
  </si>
  <si>
    <t>LJS758</t>
  </si>
  <si>
    <t>FC9JL7Z</t>
  </si>
  <si>
    <t>J05EVE11408</t>
  </si>
  <si>
    <t>9F3FC9JL7PXX10602</t>
  </si>
  <si>
    <t xml:space="preserve">TRIANA CHACON DIDIER ADOLFO </t>
  </si>
  <si>
    <t>CALLE 96 N° 69B 75</t>
  </si>
  <si>
    <t>KNZ011</t>
  </si>
  <si>
    <t>SPRINTER 516 SUSI</t>
  </si>
  <si>
    <t>W1V907657MP191887</t>
  </si>
  <si>
    <t>NUEVO MASTER MINIBUS</t>
  </si>
  <si>
    <t>BLANCO GLACIAL (V)</t>
  </si>
  <si>
    <t>EXZ298</t>
  </si>
  <si>
    <t>926996U1242631</t>
  </si>
  <si>
    <t>9BM368006KB102860</t>
  </si>
  <si>
    <t xml:space="preserve">MONROY TORRES CAMILO </t>
  </si>
  <si>
    <t>CALLE 110 N 15 63 APTO 303</t>
  </si>
  <si>
    <t xml:space="preserve">cmonroec77@gmail.com </t>
  </si>
  <si>
    <t xml:space="preserve"> ACOSTA MENDOZA RODRIGO </t>
  </si>
  <si>
    <t>CALLE 127 B BIS N 19 59</t>
  </si>
  <si>
    <t xml:space="preserve"> rodrigoacostam@yahoo.com </t>
  </si>
  <si>
    <t xml:space="preserve"> CHACON ORJUELA DEIBA CAROLINA</t>
  </si>
  <si>
    <t xml:space="preserve"> recursohumano@lidertur.com.co</t>
  </si>
  <si>
    <t>GEU151</t>
  </si>
  <si>
    <t>OF 917</t>
  </si>
  <si>
    <t>400928D0019114</t>
  </si>
  <si>
    <t>MEC0024TJKP031912</t>
  </si>
  <si>
    <t>KSR301</t>
  </si>
  <si>
    <t>J05EVE10189</t>
  </si>
  <si>
    <t>9F3FC9JL7MXX10122</t>
  </si>
  <si>
    <t>GEV252</t>
  </si>
  <si>
    <t>J05EUA20290</t>
  </si>
  <si>
    <t>9F3FC9JGTLXX10304</t>
  </si>
  <si>
    <t>JOV138</t>
  </si>
  <si>
    <t>J05EVE10190</t>
  </si>
  <si>
    <t>9F3FC9JL7MXX10123</t>
  </si>
  <si>
    <t>LJU588</t>
  </si>
  <si>
    <t>926996U1250903</t>
  </si>
  <si>
    <t>9BM368006KB112789</t>
  </si>
  <si>
    <t>WLK552</t>
  </si>
  <si>
    <t>906998U0949016</t>
  </si>
  <si>
    <t>9BM368100CB797815</t>
  </si>
  <si>
    <t xml:space="preserve">VILLAMIL BARRERA RUSSELL ASHLEY </t>
  </si>
  <si>
    <t>CARRERA 112 N 142A 23 APTO 102</t>
  </si>
  <si>
    <t>russellvillamil@hotmail.com</t>
  </si>
  <si>
    <t>CARRERA 116 N 152 91</t>
  </si>
  <si>
    <t>SXH767</t>
  </si>
  <si>
    <t>J05CTF22811</t>
  </si>
  <si>
    <t>JHDFC4JKUBXX12565</t>
  </si>
  <si>
    <t xml:space="preserve">RODRIGUEZ HERNANDEZ EFRAIN </t>
  </si>
  <si>
    <t>CARRERA 95 J N 91A 19</t>
  </si>
  <si>
    <t>edwin17.452@gmail.com</t>
  </si>
  <si>
    <t>WCX014</t>
  </si>
  <si>
    <t>4HK1-116690</t>
  </si>
  <si>
    <t xml:space="preserve">9GCFRR901EB019032  </t>
  </si>
  <si>
    <t>ZAMUDIO GOMEZ RAUL HUMBERTO</t>
  </si>
  <si>
    <t>CARRERA 20 N 61 09</t>
  </si>
  <si>
    <t>raulzamudio63@hotmail.com</t>
  </si>
  <si>
    <t>TSY479</t>
  </si>
  <si>
    <t>4HK1-028293</t>
  </si>
  <si>
    <t>9GCFRR909DB034585</t>
  </si>
  <si>
    <t xml:space="preserve">CASTILLO RUDECINDO </t>
  </si>
  <si>
    <t>CALLE 82 N 90B 87 QUIRIGUA</t>
  </si>
  <si>
    <t>gustarodri1959@gmail.com</t>
  </si>
  <si>
    <t xml:space="preserve"> RODRIGUEZ HERNANDEZ GUSTAVO CLEMENTE</t>
  </si>
  <si>
    <t>CARRERA 95J N 91A 19</t>
  </si>
  <si>
    <t>WCW616</t>
  </si>
  <si>
    <t>4HK1-112722</t>
  </si>
  <si>
    <t>9GCFRR909EB018498</t>
  </si>
  <si>
    <t xml:space="preserve">RODRIGUEZ HERNANDEZ CLEMENTE GUSTAVO </t>
  </si>
  <si>
    <t>XGC757</t>
  </si>
  <si>
    <t>5B413525CM</t>
  </si>
  <si>
    <t>9BM3820855B413525</t>
  </si>
  <si>
    <t>SOGAMOSO</t>
  </si>
  <si>
    <t xml:space="preserve"> PEDRO JOSE CARDENAS</t>
  </si>
  <si>
    <t>CALLE 35N PAEZ PAEZ 95 SUR BRAVO PAEZ CASA</t>
  </si>
  <si>
    <t>EQO337</t>
  </si>
  <si>
    <t>457908U1001536</t>
  </si>
  <si>
    <t>9BM634011GB007196</t>
  </si>
  <si>
    <t>WFT329</t>
  </si>
  <si>
    <t xml:space="preserve">4HK1-184465  </t>
  </si>
  <si>
    <t>9GCFRR902FB000149</t>
  </si>
  <si>
    <t>C.D.A VILLANUEVA S.A.S</t>
  </si>
  <si>
    <t>RUIZ JHON FREDY</t>
  </si>
  <si>
    <t>CALLE 11 N° 5 48</t>
  </si>
  <si>
    <t>fredy65991@hotmail.com</t>
  </si>
  <si>
    <t>EXZ001</t>
  </si>
  <si>
    <t xml:space="preserve">FC9BUS </t>
  </si>
  <si>
    <t>J05ETY13295</t>
  </si>
  <si>
    <t>9F3FC9JLTKXX12216</t>
  </si>
  <si>
    <t xml:space="preserve">LIZARAZO PEREZ HECTOR JULIO </t>
  </si>
  <si>
    <t>CR 11 N 28   55 TUNJA</t>
  </si>
  <si>
    <t xml:space="preserve">boavita69@gmail.com </t>
  </si>
  <si>
    <t xml:space="preserve"> ORTEGON VELANDIA MIGUEL ALFONSO</t>
  </si>
  <si>
    <t>CR 11N N 55 55 TUNJA</t>
  </si>
  <si>
    <t xml:space="preserve"> migorteve@hotmail.com</t>
  </si>
  <si>
    <t>JOV139</t>
  </si>
  <si>
    <t>FC9J</t>
  </si>
  <si>
    <t>J05EVE10209</t>
  </si>
  <si>
    <t>9F3FC9JL7MXX10131</t>
  </si>
  <si>
    <t>LA EQUIDAD SEGUROS GENERALES ORGANISMO COOPERATIVO</t>
  </si>
  <si>
    <t>TRANSLAMY SAS</t>
  </si>
  <si>
    <t>CALLE 61N 17B 08 PISO 2  BARRANCABERMEJA</t>
  </si>
  <si>
    <t>XXB163</t>
  </si>
  <si>
    <t>476978U0868212</t>
  </si>
  <si>
    <t>9BM3820858B499907</t>
  </si>
  <si>
    <t>CDA BUENATMOSFERA</t>
  </si>
  <si>
    <t>RIOS VELASCO GEOVANNY</t>
  </si>
  <si>
    <t xml:space="preserve">CR 8 N 9   35 RESTREPO VALLE DEL CAUCA  </t>
  </si>
  <si>
    <t xml:space="preserve">giorios78@gmail.com      </t>
  </si>
  <si>
    <t>GUU602</t>
  </si>
  <si>
    <t>926996U1245566</t>
  </si>
  <si>
    <t>9BM368006KB106927</t>
  </si>
  <si>
    <t>WMZ542</t>
  </si>
  <si>
    <t xml:space="preserve">J08EUB14593  </t>
  </si>
  <si>
    <t>9F3RK8JSUGXX10025</t>
  </si>
  <si>
    <t>SNT836</t>
  </si>
  <si>
    <t>FOTON</t>
  </si>
  <si>
    <t>BJ5089VEBEA-FB</t>
  </si>
  <si>
    <t>LVBC2GBB5CE002206</t>
  </si>
  <si>
    <t>SABANETA</t>
  </si>
  <si>
    <t>CENTRO DE DIAGNOSTICO AUTOMOTOR AV CIUDAD DE CALI</t>
  </si>
  <si>
    <t>JIMENEZ EDWIN FERNANDO</t>
  </si>
  <si>
    <t>CR 95 A 128 C 15</t>
  </si>
  <si>
    <t>edwinjimenez2619@outlook.com</t>
  </si>
  <si>
    <t>LPY518</t>
  </si>
  <si>
    <t>SCANIA</t>
  </si>
  <si>
    <t>K310IB4X2</t>
  </si>
  <si>
    <t>DC09 101 K01 8401621</t>
  </si>
  <si>
    <t>9BSK4X200P4012489</t>
  </si>
  <si>
    <t xml:space="preserve">CARDENAS LEON PEDRO JOSE </t>
  </si>
  <si>
    <t xml:space="preserve"> LEON MORENO RIGOBERTO</t>
  </si>
  <si>
    <t>ELECTRICO</t>
  </si>
  <si>
    <t>TBK760</t>
  </si>
  <si>
    <t>AGRALE</t>
  </si>
  <si>
    <t>MA 8.5 TCA</t>
  </si>
  <si>
    <t>9CNC03CP75B001470</t>
  </si>
  <si>
    <t>RIVERA</t>
  </si>
  <si>
    <t>CENTROVALLE S.A.</t>
  </si>
  <si>
    <t>CARABALI JARAMILLO GIOVANA</t>
  </si>
  <si>
    <t>CARRERA 36 A 39 64 PALMIRA</t>
  </si>
  <si>
    <t>cristoreysas@gmail.com</t>
  </si>
  <si>
    <t>DOBLE CABINA</t>
  </si>
  <si>
    <t>CAMIONETA D/C</t>
  </si>
  <si>
    <t>WGY860</t>
  </si>
  <si>
    <t>DUSTER DYNAMIQUE 4X4</t>
  </si>
  <si>
    <t>WAGON</t>
  </si>
  <si>
    <t>BLANCO ARTICA</t>
  </si>
  <si>
    <t>CAMPERO</t>
  </si>
  <si>
    <t>A400C088578</t>
  </si>
  <si>
    <t>9FBHSRAJNFM422747</t>
  </si>
  <si>
    <t>GASOLINA</t>
  </si>
  <si>
    <t>GONZALEZ RICO EDGAR</t>
  </si>
  <si>
    <t>KRA 94 N° 74 A 12</t>
  </si>
  <si>
    <t>egr.2107@gmail.com</t>
  </si>
  <si>
    <t>SZN947</t>
  </si>
  <si>
    <t>DAIHATSU</t>
  </si>
  <si>
    <t>TERIOS J210LG-GMDF</t>
  </si>
  <si>
    <t>CABINADO</t>
  </si>
  <si>
    <t>BLANCO METALICO</t>
  </si>
  <si>
    <t>JDAJ210G0B1120746</t>
  </si>
  <si>
    <t>CDA INTECO SAS</t>
  </si>
  <si>
    <t>TRIANA MAHECHA JORGE ALBERTO</t>
  </si>
  <si>
    <t>CALLE 16 I BIS A N 104 94</t>
  </si>
  <si>
    <t>laspalmas37@hotmail.es</t>
  </si>
  <si>
    <t>WMZ514</t>
  </si>
  <si>
    <t>SSANGYONG</t>
  </si>
  <si>
    <t>KORANDO C</t>
  </si>
  <si>
    <t>CAMIONETA</t>
  </si>
  <si>
    <t>17295000032239 E10-5</t>
  </si>
  <si>
    <t>KPTA0A18SFP189248</t>
  </si>
  <si>
    <t xml:space="preserve"> DIAGNOSTIYA LIMITADA</t>
  </si>
  <si>
    <t>PULIDO GUAMAN JOSE ORLANDO</t>
  </si>
  <si>
    <t>CALLE 146 B BIS N 79 05</t>
  </si>
  <si>
    <t>patonegro1409@gmail.com</t>
  </si>
  <si>
    <t>WNZ211</t>
  </si>
  <si>
    <t>DFSK</t>
  </si>
  <si>
    <t>DXK6440AFF 1.3</t>
  </si>
  <si>
    <t>WASDK130822002001</t>
  </si>
  <si>
    <t>LVZA42F95GCB00881</t>
  </si>
  <si>
    <t>CDA DEL OCCIDENTE LA FLORESTA</t>
  </si>
  <si>
    <t>DAZA MORENO REINALDO</t>
  </si>
  <si>
    <t>CARRERA 6 N 23 70</t>
  </si>
  <si>
    <t>reidam71@gmail.com</t>
  </si>
  <si>
    <t>WNX809</t>
  </si>
  <si>
    <t>DK13-0815487400</t>
  </si>
  <si>
    <t>LVZA42F96GCB00887</t>
  </si>
  <si>
    <t>PEREZ GUERRA ANGELA PATRICIA</t>
  </si>
  <si>
    <t xml:space="preserve">CR 77Q # 46A-17 SUR </t>
  </si>
  <si>
    <t xml:space="preserve">ANGELAGUERRA875@GMAIL.COM   </t>
  </si>
  <si>
    <t>WNT266</t>
  </si>
  <si>
    <t>DUSTER DYNAMIQUE AUTOMATICA</t>
  </si>
  <si>
    <t>B403C083191</t>
  </si>
  <si>
    <t>9FBHSRAJBGM170964</t>
  </si>
  <si>
    <t>GAS / GASOLINA</t>
  </si>
  <si>
    <t xml:space="preserve">CDA MOVILIDAD BOGOTA SAS             </t>
  </si>
  <si>
    <t>BUITRAGO MOLINA LUIS ALBERTO</t>
  </si>
  <si>
    <t>CALLE 87 N 96 51</t>
  </si>
  <si>
    <t>luisalbertobuitrago@gmail.com</t>
  </si>
  <si>
    <t>EYY000</t>
  </si>
  <si>
    <t>DUSTER</t>
  </si>
  <si>
    <t>E412C134168</t>
  </si>
  <si>
    <t>9FBHSR5B6KM573123</t>
  </si>
  <si>
    <t>CDA BONANZA</t>
  </si>
  <si>
    <t>LEIVA PALLARES CAROLINE</t>
  </si>
  <si>
    <t>CALLE 23 SUR 69 25 INT 5 APTO 501</t>
  </si>
  <si>
    <t>carolineleyva30@hotmail.com</t>
  </si>
  <si>
    <t>GES519</t>
  </si>
  <si>
    <t>DXK6470ASF 1.8</t>
  </si>
  <si>
    <t>SFG1818533144</t>
  </si>
  <si>
    <t>LVZA53P94LCB00009</t>
  </si>
  <si>
    <t>CDA EXPRESS LTDA</t>
  </si>
  <si>
    <t>PATIÑO VARGAS SANDRA MIREYA</t>
  </si>
  <si>
    <t>DG 15B 104 45 CASA 47  CARRERA 51 F 42A 54</t>
  </si>
  <si>
    <t>smpvargas@hotmail.com</t>
  </si>
  <si>
    <t>WPT984</t>
  </si>
  <si>
    <t>R9MD450C125383</t>
  </si>
  <si>
    <t>VF10FL21AHS431442</t>
  </si>
  <si>
    <t>CDA RUEDE SEGURO LTDA</t>
  </si>
  <si>
    <t>EQP310</t>
  </si>
  <si>
    <t>DK13-0816602770</t>
  </si>
  <si>
    <t>LVZA42F97JAA00235</t>
  </si>
  <si>
    <t>PARRA TIRADO JORGE ENRIQUE</t>
  </si>
  <si>
    <t>CARRERA 90 BIS N 76 51 APT 202</t>
  </si>
  <si>
    <t>jorge.parra2011@gmail.com</t>
  </si>
  <si>
    <t>EQR062</t>
  </si>
  <si>
    <t>DK13-0817441302</t>
  </si>
  <si>
    <t>LVZA42F98JAA00471</t>
  </si>
  <si>
    <t>GAITAN RIVERA JOHN FREDY</t>
  </si>
  <si>
    <t xml:space="preserve">CL 64 N 18L-07    </t>
  </si>
  <si>
    <t>GAITANJHON5@GMAIL.COM'</t>
  </si>
  <si>
    <t>SPQ981</t>
  </si>
  <si>
    <t>STAREX PANEL</t>
  </si>
  <si>
    <t>G4JS6249072</t>
  </si>
  <si>
    <t>KMJWWH7WP7U796300</t>
  </si>
  <si>
    <t xml:space="preserve"> CENTRO DE DIAGNOSTICO AUTOMOTRIZ CAJICA S.A.S. Sigla: CDA CAJICA S.A.S.</t>
  </si>
  <si>
    <t>CDA CAJICA SAS</t>
  </si>
  <si>
    <t>jgarzonconstruir@hotmail.com</t>
  </si>
  <si>
    <t>GET960</t>
  </si>
  <si>
    <t>SFG1819347367</t>
  </si>
  <si>
    <t>LVZA53P90LCB00394</t>
  </si>
  <si>
    <t>CDA MOVILIDAD BOGOTA SAS</t>
  </si>
  <si>
    <t xml:space="preserve">RUIZ ALARCON ANDREA CAROLINA </t>
  </si>
  <si>
    <t>CARRERA 74B 55 24</t>
  </si>
  <si>
    <t>andreaalarcon19@hotmail.com</t>
  </si>
  <si>
    <t>GET087</t>
  </si>
  <si>
    <t>SFG1818550793</t>
  </si>
  <si>
    <t>LVZA53P90LCB00122</t>
  </si>
  <si>
    <t>VIVIEROS OROZCO ALIRIO FABIO</t>
  </si>
  <si>
    <t>CALLE 64D 73 A 39 BOGOTÁ</t>
  </si>
  <si>
    <t>club.deportivolujan@hotmail.com</t>
  </si>
  <si>
    <t>GEV171</t>
  </si>
  <si>
    <t>SFG1819404564</t>
  </si>
  <si>
    <t>LVZA53P90LCB01397</t>
  </si>
  <si>
    <t>CDA 37 SA</t>
  </si>
  <si>
    <t>CORTES PEÑALOZA CLAUDIA LILIANA</t>
  </si>
  <si>
    <t>CL 69A N 104 18 CA 133 BRR RECREO DE SAN IGNACIO</t>
  </si>
  <si>
    <t xml:space="preserve">liliana201215@hotmail.com  </t>
  </si>
  <si>
    <t>PEÑALOZA JOSE RODRIGO</t>
  </si>
  <si>
    <t>CL 15 N 28-20 FUNZA</t>
  </si>
  <si>
    <t>rodrigo196727@hotmail.com</t>
  </si>
  <si>
    <t>GUR844</t>
  </si>
  <si>
    <t>SFG1819473493</t>
  </si>
  <si>
    <t>LVZA53P9XLCB02315</t>
  </si>
  <si>
    <t>PUENTES DE TRUJILLO ROSA ELVIRA</t>
  </si>
  <si>
    <t>CARRERA 107 BIS 70 F 64</t>
  </si>
  <si>
    <t>mauros543@hotmail.com</t>
  </si>
  <si>
    <t>GEU636</t>
  </si>
  <si>
    <t>BLANCO GLACIAL (v)</t>
  </si>
  <si>
    <t>2842Q228112</t>
  </si>
  <si>
    <t>9FBHSR595LM013655</t>
  </si>
  <si>
    <t>CRISTIANO LOPEZ LAURA YINETH</t>
  </si>
  <si>
    <t>CR 25A BIS N 5A 16 AP 202</t>
  </si>
  <si>
    <t>ESL739</t>
  </si>
  <si>
    <t>DUSTER INTENS 4X4</t>
  </si>
  <si>
    <t>E410C090043</t>
  </si>
  <si>
    <t>9FBHSR5B3JM907219</t>
  </si>
  <si>
    <t>CDA REVIBOYACA</t>
  </si>
  <si>
    <t>CASTAÑEDA MORENO CAMILO ANDRES</t>
  </si>
  <si>
    <t>CALLE 8 N 20   83 CASA 2 VILLAVICENCIO PRIMAVERA</t>
  </si>
  <si>
    <t xml:space="preserve">ponca87@gmail.com </t>
  </si>
  <si>
    <t>IVONNE ROCIO CALDERON URREGO</t>
  </si>
  <si>
    <t>CALLE 8N VILLAVICENCIO VILLAVICENCIO 2 VILLAVICENCIO PRIMAVERA</t>
  </si>
  <si>
    <t xml:space="preserve"> ivonnec9@hotmail.com</t>
  </si>
  <si>
    <t>JOV778</t>
  </si>
  <si>
    <t>NIRO</t>
  </si>
  <si>
    <t>G4LELS638565</t>
  </si>
  <si>
    <t>KNACB81CGM5383973</t>
  </si>
  <si>
    <t>GASOELEC</t>
  </si>
  <si>
    <t>JVK653</t>
  </si>
  <si>
    <t>EQ6450PF1 1.5</t>
  </si>
  <si>
    <t>DK15-0621448082</t>
  </si>
  <si>
    <t>LVZX42KB3P9A00195</t>
  </si>
  <si>
    <t>SILVA HURTADO ELSA LUCIA</t>
  </si>
  <si>
    <t>CR 116N 77B 42</t>
  </si>
  <si>
    <t xml:space="preserve">elsalusilva@yahoo.es </t>
  </si>
  <si>
    <t xml:space="preserve"> escapaturismo@gmail.com</t>
  </si>
  <si>
    <t>LJU297</t>
  </si>
  <si>
    <t xml:space="preserve">RENAULT </t>
  </si>
  <si>
    <t>LOGAN</t>
  </si>
  <si>
    <t>SEDAN</t>
  </si>
  <si>
    <t>AUTOMOVIL</t>
  </si>
  <si>
    <t>J759Q118783</t>
  </si>
  <si>
    <t>9FB4SR0E5PM282123</t>
  </si>
  <si>
    <t>IBAGON CASTRO LUZ DARY</t>
  </si>
  <si>
    <t>CL 2B N 36-26 BOGOTA</t>
  </si>
  <si>
    <t>luz.dary.ibagon@gmail.com</t>
  </si>
  <si>
    <t>LLP816</t>
  </si>
  <si>
    <t>DK15-0622042454</t>
  </si>
  <si>
    <t>LVZX42KB2P9A13066</t>
  </si>
  <si>
    <t xml:space="preserve">CHAVES SANDOVAL JHON HUBERT </t>
  </si>
  <si>
    <t>CALLE 144 N 12 78</t>
  </si>
  <si>
    <t>jhchavess@gmail.com</t>
  </si>
  <si>
    <t>GEU127</t>
  </si>
  <si>
    <t>E410C200342</t>
  </si>
  <si>
    <t>9FBHSR5B3LM902740</t>
  </si>
  <si>
    <t>DIAZ LEIVA JUAN PABLO</t>
  </si>
  <si>
    <t>CL 22B # 58-60</t>
  </si>
  <si>
    <t>JTS109</t>
  </si>
  <si>
    <t>A460D022411</t>
  </si>
  <si>
    <t>9FBHJD404NM051375</t>
  </si>
  <si>
    <t>miagarzon.ips.hco@gmail.com</t>
  </si>
  <si>
    <t>WGZ938</t>
  </si>
  <si>
    <t>A400C099400</t>
  </si>
  <si>
    <t>9FBHSRAJNFM491315</t>
  </si>
  <si>
    <t>CDA DISTRITAL</t>
  </si>
  <si>
    <t>CABRERA AVILA YAMID ALEXIS</t>
  </si>
  <si>
    <t>CL 7 N 6A-21 P2 PACHO CUNDINAMARCA</t>
  </si>
  <si>
    <t>yamid209@gmail.com</t>
  </si>
  <si>
    <t>JTP098</t>
  </si>
  <si>
    <t>E410C263096</t>
  </si>
  <si>
    <t>9FBHSR5B3MM644653</t>
  </si>
  <si>
    <t xml:space="preserve">	DIAGNOSTIYA LTDA</t>
  </si>
  <si>
    <t>ROA SALCEDO JOHN FREDY</t>
  </si>
  <si>
    <t>CL 89 N 87-35 BRR LOS CEREZOS</t>
  </si>
  <si>
    <t>anfre2614@hotmail.com</t>
  </si>
  <si>
    <t>FVL068</t>
  </si>
  <si>
    <t>E410C200595</t>
  </si>
  <si>
    <t>9FBHSR5B3LM947968</t>
  </si>
  <si>
    <t>CDA PLAZA NORTE SAS</t>
  </si>
  <si>
    <t>GONZALEZ QUIJANO FREDY ALEXANDER</t>
  </si>
  <si>
    <t>320 3291919</t>
  </si>
  <si>
    <t>CALLE 79 0 A 61 IN 3 B BRR REINA CEXILIA TUNJA</t>
  </si>
  <si>
    <t>fredyalexander.gonzalezquijano@gmail.com</t>
  </si>
  <si>
    <t>EXX651</t>
  </si>
  <si>
    <t>DK15-0617255279</t>
  </si>
  <si>
    <t>LVZX42KB5K9A00028</t>
  </si>
  <si>
    <t>EXX654</t>
  </si>
  <si>
    <t>DK15-0618058297</t>
  </si>
  <si>
    <t>LVZX42KB5K9A00238</t>
  </si>
  <si>
    <t>FUENTES RUIZ MARIA CRISTINA</t>
  </si>
  <si>
    <t>CR 80D N 7 A – 15 BOGOTA</t>
  </si>
  <si>
    <t>carlosemendez60@hotmail.com</t>
  </si>
  <si>
    <t>EXX797</t>
  </si>
  <si>
    <t>NP300 FRONTIER</t>
  </si>
  <si>
    <t>YD25-683232P</t>
  </si>
  <si>
    <t>3N6CD33B5ZK393979</t>
  </si>
  <si>
    <t>EXX653</t>
  </si>
  <si>
    <t>YD25-683937P</t>
  </si>
  <si>
    <t>3N6CD33B3ZK393642</t>
  </si>
  <si>
    <t>JOW560</t>
  </si>
  <si>
    <t>G4LELS638599</t>
  </si>
  <si>
    <t xml:space="preserve">KNACB81CGM5384057    </t>
  </si>
  <si>
    <t>WHQ871</t>
  </si>
  <si>
    <t>17295000025375E10-5</t>
  </si>
  <si>
    <t>KPTA0B18SFP154791</t>
  </si>
  <si>
    <t xml:space="preserve">CORONADO BOADA NANCY JANNETTE </t>
  </si>
  <si>
    <t>CARRERA 20 N 184 48 CASA 121</t>
  </si>
  <si>
    <t xml:space="preserve">nancyj_cb2006@yahoo.com </t>
  </si>
  <si>
    <t xml:space="preserve"> BOHORQUEZ GARAVITO BELISARIO</t>
  </si>
  <si>
    <t>CARRERA 20N N CASA 121</t>
  </si>
  <si>
    <t xml:space="preserve"> belbohgar@hotmail.com</t>
  </si>
  <si>
    <t>KNZ392</t>
  </si>
  <si>
    <t>A460D0016850</t>
  </si>
  <si>
    <t>9FBHJD404NM904132</t>
  </si>
  <si>
    <t>TZT078</t>
  </si>
  <si>
    <t>KPTA0B1SSEP090761</t>
  </si>
  <si>
    <t>CHISACA BERNAL LUZ ELENA</t>
  </si>
  <si>
    <t>CALLE 6D N 79A   76 BL 12 APT 465 BOGOTA</t>
  </si>
  <si>
    <t>eduelena936@hotmail.com</t>
  </si>
  <si>
    <t>JOV137</t>
  </si>
  <si>
    <t>SFG1821393867</t>
  </si>
  <si>
    <t>LVZA53P98NCB01389</t>
  </si>
  <si>
    <t>DIAGNOSTIAUTOS CDA</t>
  </si>
  <si>
    <t>RODRIGUEZ ALDANA CLAUDIA MILENA</t>
  </si>
  <si>
    <t>CR 57A N 74A   05 BOGOTA</t>
  </si>
  <si>
    <t>claomile40@yahoo.com</t>
  </si>
  <si>
    <t>TZR900</t>
  </si>
  <si>
    <t>10TRJ0533372</t>
  </si>
  <si>
    <t>VF7YEBMFCC2125591</t>
  </si>
  <si>
    <t>CDA BOGOTA</t>
  </si>
  <si>
    <t>PEÑUELA ARIAS EDGAR ALFONSO</t>
  </si>
  <si>
    <t>CL 25G N 74B - 50 T3 APTO 611 BOGOTA</t>
  </si>
  <si>
    <t>arq.eapa@hotmail.com</t>
  </si>
  <si>
    <t>PEÑUELA ARIAS SANDRA PATRICIA</t>
  </si>
  <si>
    <t>CL 25G N 74B - 50 T3 APTO 614 BOGOTA</t>
  </si>
  <si>
    <t>sandrapa1017@gmail.com</t>
  </si>
  <si>
    <t>EXX652</t>
  </si>
  <si>
    <t>BAIC</t>
  </si>
  <si>
    <t>M20</t>
  </si>
  <si>
    <t>DAM15DL-170024645-WU</t>
  </si>
  <si>
    <t>LNBMDLAF2KR915413</t>
  </si>
  <si>
    <t>CDA TECNODIAGNOSTICO</t>
  </si>
  <si>
    <t xml:space="preserve">VEGA RUSSI HAROLD SNEHYDER </t>
  </si>
  <si>
    <t>KRA 72 M BIS 42 B 58 SUR BOGOTA</t>
  </si>
  <si>
    <t>harold_1977@hotmail.es</t>
  </si>
  <si>
    <t>KSP654</t>
  </si>
  <si>
    <t>A460D025279</t>
  </si>
  <si>
    <t>9FBHJD409NM084839</t>
  </si>
  <si>
    <t>DIAGNOSTIYA LTDA</t>
  </si>
  <si>
    <t>RAMIREZ SANCHEZ JAZMIN ANDREA</t>
  </si>
  <si>
    <t>Calle 8a No.2 34 Manzana 11 Int.2 Casa 1</t>
  </si>
  <si>
    <t>jazmin6@hotmail.com</t>
  </si>
  <si>
    <t>LLP490</t>
  </si>
  <si>
    <t>EQ6400LF18 1.2</t>
  </si>
  <si>
    <t>DK12-0622348038</t>
  </si>
  <si>
    <t>LVZZ42F96PAA02635</t>
  </si>
  <si>
    <t>JIMENEZ HERNANDEZ LEIDY YOBANA</t>
  </si>
  <si>
    <t>CALLE 161 N 19A 39 APTO 302</t>
  </si>
  <si>
    <t>leidyjimenezhernandez@gmail.com</t>
  </si>
  <si>
    <t>WNZ568</t>
  </si>
  <si>
    <t>BLANCO GALAXIA</t>
  </si>
  <si>
    <t>R9MD450C087910</t>
  </si>
  <si>
    <t>VF10FL21AGS966988</t>
  </si>
  <si>
    <t xml:space="preserve">VARGAS LOVERA JONATHAN MAURICIO </t>
  </si>
  <si>
    <t>CALLE 6A N 88D 60 INT 21 AP 103 TINTAL  CALLE 23 N 12 129 APT 204 INT 1 MADRID CONJUNTO TOSCANA BRR SARAGOZA</t>
  </si>
  <si>
    <t>jonimvl@hotmail.com</t>
  </si>
  <si>
    <t>LLQ182</t>
  </si>
  <si>
    <t>J759Q187880</t>
  </si>
  <si>
    <t>9FBHJD202RM537613</t>
  </si>
  <si>
    <t xml:space="preserve">MORALES ZAPATA DAVID CAMILO </t>
  </si>
  <si>
    <t>CARRERA 103F N 141B 19</t>
  </si>
  <si>
    <t>Viajesangsetur@hotmail.com</t>
  </si>
  <si>
    <t xml:space="preserve">ACTIVO </t>
  </si>
  <si>
    <t>LUM309</t>
  </si>
  <si>
    <t>SPRINTER 516 CDI</t>
  </si>
  <si>
    <t>W1V907657PP464928</t>
  </si>
  <si>
    <t xml:space="preserve">SBS SEGUROS </t>
  </si>
  <si>
    <t>LUM719</t>
  </si>
  <si>
    <t>J05EVE12196</t>
  </si>
  <si>
    <t>9F3FC9JL7PXX11091</t>
  </si>
  <si>
    <t>LUM998</t>
  </si>
  <si>
    <t>J05EVE12130</t>
  </si>
  <si>
    <t>9F3FC9JL7PXX11052</t>
  </si>
  <si>
    <t>LUM578</t>
  </si>
  <si>
    <t>NQR</t>
  </si>
  <si>
    <t>4HK1-0PD468</t>
  </si>
  <si>
    <t>9GCN1R758PB503414</t>
  </si>
  <si>
    <t>TLO173</t>
  </si>
  <si>
    <t>DUSTER EXPRESSION</t>
  </si>
  <si>
    <t>A690Q148952</t>
  </si>
  <si>
    <t>9FBHSRC85DM002277</t>
  </si>
  <si>
    <t>CHACON ORJUELA DEIBA CAROLINA</t>
  </si>
  <si>
    <t>CR 68A N 67B-10</t>
  </si>
  <si>
    <t>recursohumano@lidertur.com.co</t>
  </si>
  <si>
    <t>WLK854</t>
  </si>
  <si>
    <t>M9TC678C011738</t>
  </si>
  <si>
    <t>93YMAF4CEFJ388612</t>
  </si>
  <si>
    <t>SANCHEZ ARIZA EDWIN</t>
  </si>
  <si>
    <t>CARRERA 29 62A 20SUR</t>
  </si>
  <si>
    <t>edwinsaar@hotmail.com</t>
  </si>
  <si>
    <t>SANCHEZ ARIZA MARY NURY</t>
  </si>
  <si>
    <t>GES610</t>
  </si>
  <si>
    <t>GOLDEN DRAGON</t>
  </si>
  <si>
    <t>XML6532E5</t>
  </si>
  <si>
    <t>LFZBBADD5LA700043</t>
  </si>
  <si>
    <t>ROSA MARIA BERMUDEZ PARDO</t>
  </si>
  <si>
    <t>CL 51 N 78G - 25 SUR</t>
  </si>
  <si>
    <t>goldenges.610@gmail.com</t>
  </si>
  <si>
    <t>LZM397</t>
  </si>
  <si>
    <t xml:space="preserve">CHEVROLET </t>
  </si>
  <si>
    <t>4HK1-0PR821</t>
  </si>
  <si>
    <t>9GCFRR903PB505053</t>
  </si>
  <si>
    <t>ORTEGON SIERRA CARLOS EDUARDO</t>
  </si>
  <si>
    <t>CRA 69 N 64 D - 48</t>
  </si>
  <si>
    <t>LZM804</t>
  </si>
  <si>
    <t>4HK1-0PJ189</t>
  </si>
  <si>
    <t>9GCN1R759PB503406</t>
  </si>
  <si>
    <t>SBC SEGUROS</t>
  </si>
  <si>
    <t>LZM383</t>
  </si>
  <si>
    <t>4HK1-0PS331</t>
  </si>
  <si>
    <t>9GCFRR902PB505061</t>
  </si>
  <si>
    <t>LZM418</t>
  </si>
  <si>
    <t>4HK1-0PW156</t>
  </si>
  <si>
    <t>9GCFRR901PB505259</t>
  </si>
  <si>
    <t>LUW563</t>
  </si>
  <si>
    <t>SFG1822381066</t>
  </si>
  <si>
    <t>LVZA53P9XRCB00444</t>
  </si>
  <si>
    <t>OLAYA VILLALBA EDWIN GERMAN</t>
  </si>
  <si>
    <t>CL 22 BIS N 45-21 BOGOTA</t>
  </si>
  <si>
    <t>edwinola7@hotmail.com</t>
  </si>
  <si>
    <t>GEU488</t>
  </si>
  <si>
    <t>SFG1818477350</t>
  </si>
  <si>
    <t>LVZA53P96LCB00884</t>
  </si>
  <si>
    <t xml:space="preserve">BERMUDEZ PARDO ROSA MARIA </t>
  </si>
  <si>
    <t xml:space="preserve">CALLE 51 78 G 29 SUR </t>
  </si>
  <si>
    <t>ingfelixrodriguezb@gmail.com</t>
  </si>
  <si>
    <t xml:space="preserve"> RODRIGUEZ BERMUDEZ FELIX ANDRES</t>
  </si>
  <si>
    <t>mantenimiento@parkingexperts.com.co</t>
  </si>
  <si>
    <t>LZN298</t>
  </si>
  <si>
    <t>4HK1-0PS366</t>
  </si>
  <si>
    <t>9GCFRR900PB505060</t>
  </si>
  <si>
    <t>LZM801</t>
  </si>
  <si>
    <t>4HK1-0PR835</t>
  </si>
  <si>
    <t>9GCFRR907PB505055</t>
  </si>
  <si>
    <t xml:space="preserve">CHACON CORTES HERNANDO  </t>
  </si>
  <si>
    <t>KR 69 L No 65-70</t>
  </si>
  <si>
    <t>LZM475</t>
  </si>
  <si>
    <t>4HK1-0PS651</t>
  </si>
  <si>
    <t>9GCFRR90XPB505227</t>
  </si>
  <si>
    <t>LZN659</t>
  </si>
  <si>
    <t>FRONTIER</t>
  </si>
  <si>
    <t>YS23E280C044076</t>
  </si>
  <si>
    <t>8ANBD33F8RL524620</t>
  </si>
  <si>
    <t>LZN891</t>
  </si>
  <si>
    <t>YS23E280C043222</t>
  </si>
  <si>
    <t>8ANBD33F4RL568209</t>
  </si>
  <si>
    <t>LZN895</t>
  </si>
  <si>
    <t>YS23E280C041963</t>
  </si>
  <si>
    <t>8ANBD33F3RL525156</t>
  </si>
  <si>
    <t>LZO022</t>
  </si>
  <si>
    <t>J05EVE12283</t>
  </si>
  <si>
    <t>9F3FC9JL7PXX11153</t>
  </si>
  <si>
    <t>LZN926</t>
  </si>
  <si>
    <t>4HK1-0PP723</t>
  </si>
  <si>
    <t>9GCN1R752PB505465</t>
  </si>
  <si>
    <t>LZO563</t>
  </si>
  <si>
    <t>4HK1-0PP717</t>
  </si>
  <si>
    <t>9GCN1R756PB505226</t>
  </si>
  <si>
    <t>LZM497</t>
  </si>
  <si>
    <t>J759Q205221</t>
  </si>
  <si>
    <t>9FBHJD201RM631580</t>
  </si>
  <si>
    <t>PULIDO MOLINA JORGE ELIECER</t>
  </si>
  <si>
    <t>CL 161 N 54 - 87 TO 5 APTO 804</t>
  </si>
  <si>
    <t>joelpumo_63@hotmail.com</t>
  </si>
  <si>
    <t>STARIA</t>
  </si>
  <si>
    <t>BLANCO CREMA</t>
  </si>
  <si>
    <t>SEGUROS GENERALES SURAMERICANA</t>
  </si>
  <si>
    <t>NHQ516</t>
  </si>
  <si>
    <t>D4HBPU350896</t>
  </si>
  <si>
    <t xml:space="preserve">KMJYA371ARU130553 </t>
  </si>
  <si>
    <t>NHR158</t>
  </si>
  <si>
    <t>4HK1-0PV993</t>
  </si>
  <si>
    <t>9GCFRR908PB505260</t>
  </si>
  <si>
    <t>WNK941</t>
  </si>
  <si>
    <t>J08CTT51736</t>
  </si>
  <si>
    <t>9F3RK1JSTFXX12652</t>
  </si>
  <si>
    <t xml:space="preserve">RODRIGUEZ MUÑOZ MYRIAM ELIZABETH </t>
  </si>
  <si>
    <t>CALLE 79A N 112F 29</t>
  </si>
  <si>
    <t>miryamer53@hotmail.com</t>
  </si>
  <si>
    <t>NHT072</t>
  </si>
  <si>
    <t>NKR</t>
  </si>
  <si>
    <t>4JZ1-212B20</t>
  </si>
  <si>
    <t>9GCNMR889RB001210</t>
  </si>
  <si>
    <t>PADRON LOPEZ FERNEY</t>
  </si>
  <si>
    <t>VDA CARRISALES OROCUE</t>
  </si>
  <si>
    <t xml:space="preserve">FERNEYPADRONLOPEZ@GMAIL.COM  </t>
  </si>
  <si>
    <t>NHT073</t>
  </si>
  <si>
    <t>W1V907657RP594883</t>
  </si>
  <si>
    <t>NHT929</t>
  </si>
  <si>
    <t>4JZ1-216B36</t>
  </si>
  <si>
    <t>9GCNMR883RB001817</t>
  </si>
  <si>
    <t>NHT313</t>
  </si>
  <si>
    <t>W1V907657RP598025</t>
  </si>
  <si>
    <t>NOS617</t>
  </si>
  <si>
    <t>E40X</t>
  </si>
  <si>
    <t>1PB03121</t>
  </si>
  <si>
    <t>LJ1EEASR3R4708012</t>
  </si>
  <si>
    <t>NOW135</t>
  </si>
  <si>
    <t>SUZUKI</t>
  </si>
  <si>
    <t>GRAND VITARA HYBRID</t>
  </si>
  <si>
    <t>BLANCO PERLADO</t>
  </si>
  <si>
    <t>K15CN7137097</t>
  </si>
  <si>
    <t>MA3YKL1S8RT103156</t>
  </si>
  <si>
    <t>BALLESTEROS GONZALEZ GIOVANNI ANDRES</t>
  </si>
  <si>
    <t>UFY662</t>
  </si>
  <si>
    <t>D4BHA044613</t>
  </si>
  <si>
    <t>KMJWA37HABU292102</t>
  </si>
  <si>
    <t>CONDE CUELLAR ROSALBA</t>
  </si>
  <si>
    <t xml:space="preserve">CR 70 NO 22 75 INT 31 MZ C AP 201 </t>
  </si>
  <si>
    <t>rossyconde@gmail.com</t>
  </si>
  <si>
    <t>NOW869</t>
  </si>
  <si>
    <t>NPR</t>
  </si>
  <si>
    <t>4JZ1-235N68</t>
  </si>
  <si>
    <t>9GCNPR886SB000013</t>
  </si>
  <si>
    <t>NOW332</t>
  </si>
  <si>
    <t>EQUINOX</t>
  </si>
  <si>
    <t>BLANCO NIEBLA</t>
  </si>
  <si>
    <t>LYX*SPL144829*</t>
  </si>
  <si>
    <t>3GNAX9EVXPL144829</t>
  </si>
  <si>
    <t>GERMAN LEONARDO MIGUEZ OROZCO</t>
  </si>
  <si>
    <t>4JZ1-252A22</t>
  </si>
  <si>
    <t>9GCNPR885SB000245</t>
  </si>
  <si>
    <t>4JZ1-253E58</t>
  </si>
  <si>
    <t>9GCNPR881SB000369</t>
  </si>
  <si>
    <t>4JZ1-253F24</t>
  </si>
  <si>
    <t>9GCNPR88XSB000368</t>
  </si>
  <si>
    <t>CAPACIDAD</t>
  </si>
  <si>
    <t>NOMBRE</t>
  </si>
  <si>
    <t>SORIANO CLAVIJO WILSON ERNESTO</t>
  </si>
  <si>
    <t>CHACON SANCHEZ ISAIAS</t>
  </si>
  <si>
    <t>PALOMAR ARANGO LUIS EDUARDO</t>
  </si>
  <si>
    <t>SANCHEZ ARIZA ROOSVELTH</t>
  </si>
  <si>
    <t>LEON MORENO RIGOBERTO</t>
  </si>
  <si>
    <t>NAVARRETE GEJEN LUDWIN ENRIQUE</t>
  </si>
  <si>
    <t>SALAMANCA FERNANDEZ MAURICIO</t>
  </si>
  <si>
    <t>CARREÑO AMAYA ELI</t>
  </si>
  <si>
    <t>ROJAS LIZARAZO RODRIGO</t>
  </si>
  <si>
    <t>PARRA RUBIANO GIOVANNY</t>
  </si>
  <si>
    <t>ORTEGON SIERRA JORGE SAMUEL</t>
  </si>
  <si>
    <t>CAICEDO BERNAL PABLO ALONSO</t>
  </si>
  <si>
    <t xml:space="preserve">AVENDAÑO HERRERA JEISSON STEVEN </t>
  </si>
  <si>
    <t>PRIETO ANGEL ALBERTO</t>
  </si>
  <si>
    <t>VEGA GUEVARA EDWIN</t>
  </si>
  <si>
    <t>GONZALEZ HERNANDEZ JOSE ALFREDO</t>
  </si>
  <si>
    <t>ROMERO HANS</t>
  </si>
  <si>
    <t>DUEÑAS SOTO WILLIAM</t>
  </si>
  <si>
    <t>CHAPARRO LOPEZ GONZALO</t>
  </si>
  <si>
    <t>PINZON ARAQUE TEOFILO</t>
  </si>
  <si>
    <t>CHACON CORTES HERNANDO</t>
  </si>
  <si>
    <t>MORALES BERMUDEZ MARIO</t>
  </si>
  <si>
    <t>CONTRERAS GARCIA JOSE GUILLERMO</t>
  </si>
  <si>
    <t>TRIANA CORTES ADOLFO</t>
  </si>
  <si>
    <t xml:space="preserve"> </t>
  </si>
  <si>
    <t>MALDONADO CARLOS MARIO</t>
  </si>
  <si>
    <t>CARVAJAL AVILA LUIS CAMILO</t>
  </si>
  <si>
    <t>ACOSTA CHACON OMAR ALFONSO</t>
  </si>
  <si>
    <t>RONCANCIO GIRAL JORGE ENRIQUE</t>
  </si>
  <si>
    <t>MURILLO GUTIERREZ LUIS EDUARDO</t>
  </si>
  <si>
    <t>TRIANA CHACON DIDIER ADOLFO</t>
  </si>
  <si>
    <t>FAJARDO PACHECO JESUS DARIO</t>
  </si>
  <si>
    <t>TRUJILLO PUENTES MAURICIO OSWALDO</t>
  </si>
  <si>
    <t>SARRIA MOLINA FABIAN DAVID</t>
  </si>
  <si>
    <t>AREVALO ESGUERRA MICHAEL ANDRES</t>
  </si>
  <si>
    <t>SEPULVEDA FIGUEROA JULIO CESAR</t>
  </si>
  <si>
    <t>MORALES SANCHEZ OSCAR ARMANDO</t>
  </si>
  <si>
    <t>IBAÑEZ OSMA JOSE WALTER</t>
  </si>
  <si>
    <t>RODRIGUEZ VILLAMIL WILLIAM DAVID</t>
  </si>
  <si>
    <t>CARREÑO RAMIREZ JHON ARTURO</t>
  </si>
  <si>
    <t>CENTRO DE COSTOS</t>
  </si>
  <si>
    <t>DEPENDENCIA</t>
  </si>
  <si>
    <t>VALOR CERTIFICADO DE REGISTRO PRESUPUESTAL</t>
  </si>
  <si>
    <t>Oficina de Bienestar Institucional</t>
  </si>
  <si>
    <t>Facultad de Ciencias y Educación</t>
  </si>
  <si>
    <t>Facultad de Ingeniería</t>
  </si>
  <si>
    <t>Facultad de Medio Ambiente y Recursos Naturales</t>
  </si>
  <si>
    <t>Facultad Tecnológica</t>
  </si>
  <si>
    <t>Facultad Artes - ASAB</t>
  </si>
  <si>
    <t>Facultad Ciencias Matemáticas y Naturales</t>
  </si>
  <si>
    <t>CUMPLE</t>
  </si>
  <si>
    <t>LIVIANO</t>
  </si>
  <si>
    <t>arnulfobohorquez928@gmail.com</t>
  </si>
  <si>
    <t>BOHORQUEZ CARRANZA ARNULFO</t>
  </si>
  <si>
    <t>PATIO LIDERTUR SAS</t>
  </si>
  <si>
    <t>santisofisx100@utlook.com</t>
  </si>
  <si>
    <t>GONZALEZ RODRIGUEZ JEYSON ALBERTO</t>
  </si>
  <si>
    <t>350 2644500</t>
  </si>
  <si>
    <t>abeltranvillamizar@gmail.com</t>
  </si>
  <si>
    <t>BELTRAN VILLAMIZAR LUIS ALEJANDRO</t>
  </si>
  <si>
    <t>NO REALIZADA</t>
  </si>
  <si>
    <t>nelsonmongui3@gmail.com</t>
  </si>
  <si>
    <t>MONGUI ALBA NELSON EDUARDO</t>
  </si>
  <si>
    <t>edwindjjj@gmail.com</t>
  </si>
  <si>
    <t>RODRIGUEZ MENDEZ EDWIN ALBERTO</t>
  </si>
  <si>
    <t>fredyacg16@gmail.com</t>
  </si>
  <si>
    <t>CONTRERAS GARCIA FREDY ALFONSO</t>
  </si>
  <si>
    <t>NO CUMPLE</t>
  </si>
  <si>
    <t>or854850@gmail.com</t>
  </si>
  <si>
    <t>REYES ZAMBRANO OSCAR ANDRES</t>
  </si>
  <si>
    <t>pmcl92@hotmail.com</t>
  </si>
  <si>
    <t>CARVAJAL FRANCO LUIS EDUARDO</t>
  </si>
  <si>
    <t>FIGUEROA VELASCO JOHAN EDUAR</t>
  </si>
  <si>
    <t>CORTES  RUEDA DANIEL FELIPE</t>
  </si>
  <si>
    <t>sebasvillamil97@gmail.com</t>
  </si>
  <si>
    <t>VILLAMIL GAMBOA SEBASTIAN</t>
  </si>
  <si>
    <t>franklinstgg77@gmail.com</t>
  </si>
  <si>
    <t>GOMEZ GARCIA FRANKLIN STIVEN</t>
  </si>
  <si>
    <t>eduelenea936@hotmail.com</t>
  </si>
  <si>
    <t>belhohgar@hotmail.com</t>
  </si>
  <si>
    <t>BOHORQUEZ GARAVITO BELISARIO</t>
  </si>
  <si>
    <t>luzdary.ibagon@gmail.com</t>
  </si>
  <si>
    <t>ROA SALCEDO JHON FREDY</t>
  </si>
  <si>
    <t>vergara2468@hotmail.com</t>
  </si>
  <si>
    <t>VERGARA SARMIENTO GONZALO</t>
  </si>
  <si>
    <t>jupedi.jadi@gmail.com</t>
  </si>
  <si>
    <t>GONZALEZ CORTES PEDRO PABLO</t>
  </si>
  <si>
    <t>yimyrez@gmail.com</t>
  </si>
  <si>
    <t>RAMIREZ ACOSTA JIMY</t>
  </si>
  <si>
    <t>jeffcristiano.91@gmail.com</t>
  </si>
  <si>
    <t>CRISTIANO LOPEZ JEFFERSON</t>
  </si>
  <si>
    <t>ruizsana@hotmail.com</t>
  </si>
  <si>
    <t>RUIZ  SANABRIA JOSE ISRAEL</t>
  </si>
  <si>
    <t>edcha3@hotmail.com</t>
  </si>
  <si>
    <t>CHAVEZ EDWIN</t>
  </si>
  <si>
    <t>nelsoga_1@hotmail.com</t>
  </si>
  <si>
    <t>GALIDON SIERRA NELSON ANTONIO</t>
  </si>
  <si>
    <t>borishbc999999@gmail.com</t>
  </si>
  <si>
    <t>BOTERO CASTELLANOS BORIS HERNANDO</t>
  </si>
  <si>
    <t>escapaturismo@gmail.com</t>
  </si>
  <si>
    <t>SILVA HURTADO PAULO HERNANDO</t>
  </si>
  <si>
    <t xml:space="preserve">ORJUELA REDONDO ROSALIA </t>
  </si>
  <si>
    <t>Fernando.ospina59@gmail.com</t>
  </si>
  <si>
    <t>OSPINA VASQUEZ FERNANDO</t>
  </si>
  <si>
    <t>GONZALEZ SAMACA JOSE GABRIEL</t>
  </si>
  <si>
    <t>joseelkin_tiqueducuara@hotmail.com</t>
  </si>
  <si>
    <t>TIQUE DUCUARA JOSE ELKIN</t>
  </si>
  <si>
    <t>mauro543@hotmail.com</t>
  </si>
  <si>
    <t>RODRIGUEZ BERMUDEZ  WILMER DANIEL</t>
  </si>
  <si>
    <t>VIVEROS OROZCO ALIRIO FABIO</t>
  </si>
  <si>
    <t>ACHURY  FLOREZ FABIAN  ORLANDO</t>
  </si>
  <si>
    <t>jorge.parra20211@gmail.com</t>
  </si>
  <si>
    <t>pulidoroberto@gmail.com</t>
  </si>
  <si>
    <t>PULIDO ROBERTO</t>
  </si>
  <si>
    <t>augustogomez1214@gmail.com</t>
  </si>
  <si>
    <t>GOMEZ OSORIO CESAR AUGUSTO</t>
  </si>
  <si>
    <t xml:space="preserve">BUITRAGO MOLINA LUIS ALBERTO </t>
  </si>
  <si>
    <t>egr.202107@gmail.com</t>
  </si>
  <si>
    <t>PESADO</t>
  </si>
  <si>
    <t>IVESUR COLOMBIA BOGOTÁ</t>
  </si>
  <si>
    <t>adolfomorales-12@hotmail.com</t>
  </si>
  <si>
    <t>MORALES LOPEZ ADOLFO</t>
  </si>
  <si>
    <t xml:space="preserve">REYES FERNANDEZ MIGUEL ANGEL </t>
  </si>
  <si>
    <t>gaitanjhon5@gmail.com</t>
  </si>
  <si>
    <t>GAITAN RIVERA JHON FREDY</t>
  </si>
  <si>
    <t>REVIEXPRESS ALFONSO MORENO INGENIERIA SAS</t>
  </si>
  <si>
    <t>cristhian.bolivar315@gmail.com</t>
  </si>
  <si>
    <t>BOLIVAR ROJAS CRISTIAN FERLEY</t>
  </si>
  <si>
    <t>gerenciaseal@gmail.com</t>
  </si>
  <si>
    <t>CR 69 N 12A - 42</t>
  </si>
  <si>
    <t>3028233528-3103238908</t>
  </si>
  <si>
    <t>jhonatanstick1996@gmail.com</t>
  </si>
  <si>
    <t>ACOSTA BUITRAGO JHONATHAN STICK</t>
  </si>
  <si>
    <t>alejomt389@gmail.com</t>
  </si>
  <si>
    <t>CDA AUTOPISTA FLORIDABLANCA</t>
  </si>
  <si>
    <t>3138312915-3204482586</t>
  </si>
  <si>
    <t>arnicherrodriguez83@gmail.com</t>
  </si>
  <si>
    <t>RODRIGUEZ CANACUE ARINCHER</t>
  </si>
  <si>
    <t>CRA 87 48 13</t>
  </si>
  <si>
    <t xml:space="preserve">LUIS ANIBAL HERNANDEZ DAVILA </t>
  </si>
  <si>
    <t>dijemonse1075@hotmail.com</t>
  </si>
  <si>
    <t>MONSALVE SEPULVEDA DIDIMO DE JESUS</t>
  </si>
  <si>
    <t>pattygarzonv@hotmail.com</t>
  </si>
  <si>
    <t>CR 16B N 3 - 17 CAJICA</t>
  </si>
  <si>
    <t xml:space="preserve">GARZON VALBUENA JAVIER ORLANDO </t>
  </si>
  <si>
    <t>GARZON VENENGAS ANGELA PATRICIA</t>
  </si>
  <si>
    <t>GARZON VALVUENA JAVIER ORLANDO</t>
  </si>
  <si>
    <t>davidsarria422@gmail.com</t>
  </si>
  <si>
    <t>ROA RUEDA LUIS FELIPE</t>
  </si>
  <si>
    <t>MENESES VALVUENA GERSON OSWALDO</t>
  </si>
  <si>
    <t>AUTO TECH</t>
  </si>
  <si>
    <t>jaime.penarete@pecitours.com</t>
  </si>
  <si>
    <t>JAIME ROBERTO PEÑARETE MURCIA</t>
  </si>
  <si>
    <t>BECERRA PIMIENTO OSCAR</t>
  </si>
  <si>
    <t>MOLINA HURTADO OLMER AUDENAGO</t>
  </si>
  <si>
    <t>fdcabarca@misena.edu.co</t>
  </si>
  <si>
    <t>CABARCAS SEPULVEDA FABIO DANIEL</t>
  </si>
  <si>
    <t>CDA VILLANUEVA S.A.S</t>
  </si>
  <si>
    <t>12/072025</t>
  </si>
  <si>
    <t>RUNT</t>
  </si>
  <si>
    <t>ricardocordobasab@gmail.com</t>
  </si>
  <si>
    <t>CORDOBA SANDOVAL RICARDO</t>
  </si>
  <si>
    <t>wilmerarle1010@hotmail.com</t>
  </si>
  <si>
    <t>diegojp1223@gmail.com</t>
  </si>
  <si>
    <t>JIMENEZ PACHECO DIEGO ALEXANDER</t>
  </si>
  <si>
    <t>freddy.hernandezt5@gmail.com</t>
  </si>
  <si>
    <t>HERNANDEZ TELLEZ FREDY HUMBERTO</t>
  </si>
  <si>
    <t>RODRIGUEZ HERNANDEZ CLEMENTE GUSTAVO</t>
  </si>
  <si>
    <t>JUANSE.GT.95@HOTMAIL.ES</t>
  </si>
  <si>
    <t>GERENA TONKIN JUAN SEBASTIAN</t>
  </si>
  <si>
    <t>viacoltrans@hotmail.com</t>
  </si>
  <si>
    <t>CRA 80 A N 76 - 26</t>
  </si>
  <si>
    <t>VIACOLTRANS LTDA</t>
  </si>
  <si>
    <t>830.088.215 - 6</t>
  </si>
  <si>
    <t>VILLAMIL BARRERA RUSSELL ASHLEY</t>
  </si>
  <si>
    <t>VEHICULO NUEVO</t>
  </si>
  <si>
    <t xml:space="preserve">ORJUELA ROSALIA </t>
  </si>
  <si>
    <t>tein_2067@hotmail.com</t>
  </si>
  <si>
    <t>NOX319</t>
  </si>
  <si>
    <t>siervo-04@hotmail.com</t>
  </si>
  <si>
    <t>CELY CORTES SIERVO</t>
  </si>
  <si>
    <t xml:space="preserve">CHEVROLET          </t>
  </si>
  <si>
    <t>carlos.forerodanna@gmail.com</t>
  </si>
  <si>
    <t>VARGAS FORERO CARLOS CESAR</t>
  </si>
  <si>
    <t xml:space="preserve">NOX 320     </t>
  </si>
  <si>
    <t>mao_sala@hotmail.com</t>
  </si>
  <si>
    <t>hepc374@gmail.com</t>
  </si>
  <si>
    <t>PABON CORTES HUGO EFREN</t>
  </si>
  <si>
    <t>javiercontreras98944@gmail.com</t>
  </si>
  <si>
    <t>CONTRERAS GARCIA WILLIAM JAVIER</t>
  </si>
  <si>
    <t>jaimelozada.05@hotmail.com</t>
  </si>
  <si>
    <t>LOZADA JAIME ALFREDO</t>
  </si>
  <si>
    <t>velez11carlos@gmail.com</t>
  </si>
  <si>
    <t>VELEZ LOPEZ CARLOS FERNANDO</t>
  </si>
  <si>
    <t>arnulfto111969@gmail.com</t>
  </si>
  <si>
    <t>TRIANA CHACON ARNULFO</t>
  </si>
  <si>
    <t>dariofajardo13@gmail.com</t>
  </si>
  <si>
    <t>edwynk@hotmail.com</t>
  </si>
  <si>
    <t>elicamaya@gmail.com</t>
  </si>
  <si>
    <t>217express@gmail.com</t>
  </si>
  <si>
    <t xml:space="preserve">CALLE 5 23 03 </t>
  </si>
  <si>
    <t>SERVICIO ESPECIAL 217 XPRESS SAS</t>
  </si>
  <si>
    <t>DIAZ  GUERRERO JAIME ALBERTO</t>
  </si>
  <si>
    <t>pedro.3272@hotmail.com</t>
  </si>
  <si>
    <t>GARZON ROJAS PEDRO SIMON</t>
  </si>
  <si>
    <t>CDA  TECNOSABANA SAS</t>
  </si>
  <si>
    <t>wilsonosma20@hotmail.com</t>
  </si>
  <si>
    <t>IBAÑEZ OSMA WILSON NOEL</t>
  </si>
  <si>
    <t>viejita333@hotamil.com</t>
  </si>
  <si>
    <t>VDA SAN JOSE OBRERO FINXA MATEGUADUA</t>
  </si>
  <si>
    <t xml:space="preserve">ERIKA ANDREINA GALLO ESPINOSA </t>
  </si>
  <si>
    <t>gatorodriguez6079@gmail.com</t>
  </si>
  <si>
    <t>RODRIGUEZ DUQUE  FELIX ANTONIO</t>
  </si>
  <si>
    <t>carloschavarro4211@gmail.com</t>
  </si>
  <si>
    <t>CHAVARRO TOVAR CARLOS HERNANDO</t>
  </si>
  <si>
    <t>3152252710-3156027290</t>
  </si>
  <si>
    <t>gonzalochaparro19@hotmail.com</t>
  </si>
  <si>
    <t>sixtorodriguez@gmail.com</t>
  </si>
  <si>
    <t>RODRIGUEZ SIXTO</t>
  </si>
  <si>
    <t>andresdavid2092@gmail.com</t>
  </si>
  <si>
    <t>BARBOSA CIFUENTES ANDRES DAVID</t>
  </si>
  <si>
    <t>carlosma-romaldonado960@gmail.com</t>
  </si>
  <si>
    <t>maimolber@gmail.com</t>
  </si>
  <si>
    <t>jenny_patricia.cr@hotmail.com</t>
  </si>
  <si>
    <t>CONTRERAS RODRIGUEZ RAUL</t>
  </si>
  <si>
    <t>giovannyrubiano@hotmail.com</t>
  </si>
  <si>
    <t>jairoandresmayorga8@gmail.com</t>
  </si>
  <si>
    <t>alfredogonzalez908@gmail.com</t>
  </si>
  <si>
    <t>oscarfantolinez@hotmail.com</t>
  </si>
  <si>
    <t>320 491 9392</t>
  </si>
  <si>
    <t>alfonsoyerena@hotmail.com</t>
  </si>
  <si>
    <t>YERENA PEREZ ALFONSO ANTONIO</t>
  </si>
  <si>
    <t>oscarbernal1964@hotmail.com</t>
  </si>
  <si>
    <t>BERNAL SANDOVAL  OSCAR  ORLANDO</t>
  </si>
  <si>
    <t>angelprieto1871@gmail.com</t>
  </si>
  <si>
    <t>yeszidt15@gmail.com</t>
  </si>
  <si>
    <t>TRIANA CHACON YEZID</t>
  </si>
  <si>
    <t>mechita951@gmail.com</t>
  </si>
  <si>
    <t>TECNOSABANA</t>
  </si>
  <si>
    <t>johncontreras1007@gmail.com</t>
  </si>
  <si>
    <t>CONTRERAS GARCIA JHON ALEJANDRO</t>
  </si>
  <si>
    <t>marcosarmiento846@hotmail.com</t>
  </si>
  <si>
    <t>SARMIENTO REYES MARCO ANTONIO</t>
  </si>
  <si>
    <t>alontriana17@gmail.com</t>
  </si>
  <si>
    <t>TRIANA CHACON ALONSO</t>
  </si>
  <si>
    <t>luisepalomar@gmail.com</t>
  </si>
  <si>
    <t>nehemia-amaya-74@hotmail.com</t>
  </si>
  <si>
    <t xml:space="preserve">AMAYA LEON NEHEMIAS </t>
  </si>
  <si>
    <t>IBAÑEZ OSMA JOSE WHALTER</t>
  </si>
  <si>
    <t>CENTRO DE DIAGNOSTICO AUTOMOTRIZ EL RUIZ SAS</t>
  </si>
  <si>
    <t>transportesespeciales@hotmail.com</t>
  </si>
  <si>
    <t>transportedavidrodriguez@gmail.com</t>
  </si>
  <si>
    <t>oscaractivemorales@hotmail.com</t>
  </si>
  <si>
    <t>juliosepulveda1716@gmail.com</t>
  </si>
  <si>
    <t>calicheortegon.2012@hotmail.com</t>
  </si>
  <si>
    <t>francy-148@hotmail.com</t>
  </si>
  <si>
    <t>VARGAS GAVILAN HECTOR HUGO</t>
  </si>
  <si>
    <t>jeissondaniel20@hotmail.com</t>
  </si>
  <si>
    <t>IBAÑEZ CHACON JEISSON DANIEL</t>
  </si>
  <si>
    <t>jjhenao0106@gmail.com</t>
  </si>
  <si>
    <t xml:space="preserve">HENAO ARENAS JHON JAIRO </t>
  </si>
  <si>
    <t>MORENO JHON CARLOS</t>
  </si>
  <si>
    <t>henmao66@hotmail.com</t>
  </si>
  <si>
    <t>CARRILLO BARBOSA HENRY MAURICIO</t>
  </si>
  <si>
    <t>msuarez2018@gmail.com</t>
  </si>
  <si>
    <t>SUAREZ QUIROGA MIGUEL ANGEL</t>
  </si>
  <si>
    <t>hansromero1985@gmail.com</t>
  </si>
  <si>
    <t>norleo1706@hotmail.com</t>
  </si>
  <si>
    <t>FORERO LEMUS NORBEY LEONARDO</t>
  </si>
  <si>
    <t>CL 57 B SUR 64 19</t>
  </si>
  <si>
    <t>guillermocontreras1979@gmail.com</t>
  </si>
  <si>
    <t>luiscamcar1982@outlook.com</t>
  </si>
  <si>
    <t>jorgeroncancio2174@gmail.com</t>
  </si>
  <si>
    <t>pipecam97@hotmail.com</t>
  </si>
  <si>
    <t>omaracosta335@hotmail.com</t>
  </si>
  <si>
    <t>hvega@gmail.com</t>
  </si>
  <si>
    <t>duenassoto@gmail.com</t>
  </si>
  <si>
    <t>duenasedgar1971@gmail.com</t>
  </si>
  <si>
    <t>DUEÑAS SOTO EDGAR ALFONSO</t>
  </si>
  <si>
    <t>RUIZ JAIME</t>
  </si>
  <si>
    <t>johanestebanyanquen@gmail.com</t>
  </si>
  <si>
    <t>YANQUEN TRUJILLO JOHAN ESTEBAN</t>
  </si>
  <si>
    <t>johnjairojiemenez75@gmail.com</t>
  </si>
  <si>
    <t>JIMENEZ GONZALEZ JOHN JAIRO</t>
  </si>
  <si>
    <t>rew</t>
  </si>
  <si>
    <t>davidreyo@hotmail.com</t>
  </si>
  <si>
    <t>SANCHEZ MARIELA</t>
  </si>
  <si>
    <t>apcs82yahoo.com.</t>
  </si>
  <si>
    <t>licmyguzman87@gmail.com</t>
  </si>
  <si>
    <t>GUZMAN CARREÑO MERVIN YESID</t>
  </si>
  <si>
    <t>CDA DIAGNOSTIYA LTDA</t>
  </si>
  <si>
    <t>PRIETO PEÑA DAVID</t>
  </si>
  <si>
    <t>samidicax@hotmail.com</t>
  </si>
  <si>
    <t>daniel341pineros@gmail.com</t>
  </si>
  <si>
    <t>PIÑEROS BARRERA EDGAR ALONSO</t>
  </si>
  <si>
    <t>rcc@gmail.com</t>
  </si>
  <si>
    <t xml:space="preserve">CAÑIZARES CHACON RICARDO </t>
  </si>
  <si>
    <t>wilersoda@hotmail.com</t>
  </si>
  <si>
    <t>rdrigorojas810@gmail.com</t>
  </si>
  <si>
    <t>REVISAR</t>
  </si>
  <si>
    <t>VARGAS ANGARITA  EDUARDO  SEGUNDO</t>
  </si>
  <si>
    <t>3108583173-3173793877</t>
  </si>
  <si>
    <t>jiros25@gmail.com</t>
  </si>
  <si>
    <t>ROCHA BARRIGA JHON JAIRO</t>
  </si>
  <si>
    <t>MUÑOZ RIAÑO ACXEL ANTONIO</t>
  </si>
  <si>
    <t>taxidovdj817@gmail.com</t>
  </si>
  <si>
    <t>antoniopinzon@hotmail.com</t>
  </si>
  <si>
    <t xml:space="preserve"> PINZON VELANDIA JESUS ANTONIO</t>
  </si>
  <si>
    <t>tovarmaximino766@gmail.com</t>
  </si>
  <si>
    <t>TOVAR SANCHEZ MAXIMINO</t>
  </si>
  <si>
    <t>roosvelthsaar@gmail.com</t>
  </si>
  <si>
    <t>jrcontadorr@hotmail.com</t>
  </si>
  <si>
    <t>CL 74 53 35 CA BRR DOCE DE OCTUBRE</t>
  </si>
  <si>
    <t>vamosporcolombia1333@gmail.com</t>
  </si>
  <si>
    <t>AVENDAÑO HERRERA JEISSON STEVEN</t>
  </si>
  <si>
    <t>15/072025</t>
  </si>
  <si>
    <t>oskitardeleon@hotmail.com</t>
  </si>
  <si>
    <t>SANCHEZ SANCHEZ OSCAR JAVIER</t>
  </si>
  <si>
    <t>johncarri321@gmail.com</t>
  </si>
  <si>
    <t>PINEDA CASTAÑEDA JAIRO HERNANDO</t>
  </si>
  <si>
    <t>NOX690</t>
  </si>
  <si>
    <t>fahucaro@outlook.com</t>
  </si>
  <si>
    <t>alexvasquez0281@gmail.com</t>
  </si>
  <si>
    <t>ALEXANDER VASQUEZ</t>
  </si>
  <si>
    <t>CENTRO ESPECIALIZADO REVICAR</t>
  </si>
  <si>
    <t>p.alonsocaicedo66@hotmail.com</t>
  </si>
  <si>
    <t>COMUNICADO</t>
  </si>
  <si>
    <t>LLAMADO</t>
  </si>
  <si>
    <t>AL DIA EN MTTO</t>
  </si>
  <si>
    <t>CERT. GPS</t>
  </si>
  <si>
    <t>TIPO DE VEHICULO</t>
  </si>
  <si>
    <t>FECHA DE INTALACION GPS</t>
  </si>
  <si>
    <t>CONFIRMACION DE GPS</t>
  </si>
  <si>
    <t>INVENTARIO</t>
  </si>
  <si>
    <t>VENCE RTM</t>
  </si>
  <si>
    <t>FECHA RTM</t>
  </si>
  <si>
    <t>CDA RTM</t>
  </si>
  <si>
    <t>No. RTM</t>
  </si>
  <si>
    <t>VENCE RP</t>
  </si>
  <si>
    <t>FECHA RP</t>
  </si>
  <si>
    <t>PROVEEDOR RP</t>
  </si>
  <si>
    <t>VENCE SOAT</t>
  </si>
  <si>
    <t>FECHA SOAT</t>
  </si>
  <si>
    <t>CAPACIDAD TOP</t>
  </si>
  <si>
    <t>TIPO COMBUSTIBLE</t>
  </si>
  <si>
    <t>MODELO
F. MATRICULA</t>
  </si>
  <si>
    <t>CC</t>
  </si>
  <si>
    <t xml:space="preserve">FECHA DE INGRESO </t>
  </si>
  <si>
    <t>CORREO</t>
  </si>
  <si>
    <t>CEDULA</t>
  </si>
  <si>
    <t>IT</t>
  </si>
  <si>
    <t>CARTAS DE INCUMPLIMIENTO DOCUMENTAL DE MANTENIMIENTO</t>
  </si>
  <si>
    <t>MANTENIMIENTO</t>
  </si>
  <si>
    <t>PROPIETARIOS</t>
  </si>
  <si>
    <t>REVISION TECNICO MECANICA</t>
  </si>
  <si>
    <t>REVISION PREVENTIVA</t>
  </si>
  <si>
    <t>DOCUMENTACIÓN</t>
  </si>
  <si>
    <t>FICHA TECNICA DEL VEHICULO</t>
  </si>
  <si>
    <t>TOTAL ACTIVOS</t>
  </si>
  <si>
    <t>PC-PR-05-R-06 BASE DE DATOS PARQUE AUTOMOTOR LIDERTUR SAS</t>
  </si>
  <si>
    <t>BMC 64900785</t>
  </si>
  <si>
    <t>LIQUIDACION UNIVERSIDAD DISTRITAL 2024</t>
  </si>
  <si>
    <t>ITINERARIO</t>
  </si>
  <si>
    <t xml:space="preserve">MEDIO AMBIENTE Y RECURSOS NATURALES </t>
  </si>
  <si>
    <t>Día 1: Bogotá - Tunja - Sogamoso - Iza - Aquitanía - Sogamoso Día 2: Sogamoso - Monguí - Tunja - Villa de
Leyva Día 3: Villa de Leyva - Ráquira - Chiquinquirá - Ubaté - Bogotá</t>
  </si>
  <si>
    <t xml:space="preserve">FACULTAD INGENIERIA </t>
  </si>
  <si>
    <t>Alejandro Copete</t>
  </si>
  <si>
    <t>Magda Liliana Medina González</t>
  </si>
  <si>
    <t>Sede Facultad Tecnológica (Candelaria La Nueva)</t>
  </si>
  <si>
    <t>TUNJA</t>
  </si>
  <si>
    <t xml:space="preserve">OFICINA BIENESTAR UNIVERSITARIO </t>
  </si>
  <si>
    <t>LUIS ALBERTO VARGAS</t>
  </si>
  <si>
    <t>311 8994959</t>
  </si>
  <si>
    <t>Jaime Moreno</t>
  </si>
  <si>
    <t>Universidad Distrital Cra 8 # 40b-78, Bogotá– Villavicencio – Oficinas de Covioriente charla técnica sobre el proyecto, condiciones de seguridad. Recorrido del corredor Villavicencio – Cumaral – Paratebueno, con diferentes paradas en frentes de obra que defina el Concesionario – Ruta 65. Paratebueno- Villavicencio, oficinas INVIAS territorial Meta: charla técnica sobre el proyecto K58, condiciones de seguridad. Recorrido del corredor Villavicencio – Pipiral, por la vía antigua (Vía 40MTA), con paradas en frentes de obra – Guayabetal visita obras del K58 (Vía 4006). – Regreso a Bogotá (Universidad Distrital Cra 8 # 40b-78).</t>
  </si>
  <si>
    <t>Carlos González</t>
  </si>
  <si>
    <t>Calle 40 - Alcaldía de Bogotá </t>
  </si>
  <si>
    <t>Calle 40</t>
  </si>
  <si>
    <t>Alcaldía de Bogotá </t>
  </si>
  <si>
    <t>314 8994959</t>
  </si>
  <si>
    <t>CALLE 40-HOSPITAL MILITAR-CALLE 40</t>
  </si>
  <si>
    <t>CALLE 40</t>
  </si>
  <si>
    <t>HOSPITAL MILITAR CENTRAL. Tv3C #49-02</t>
  </si>
  <si>
    <t>LUIS ALBERTO VARGAS</t>
  </si>
  <si>
    <t>312 8994959</t>
  </si>
  <si>
    <t>CALLE 40-MUNICIPIO DE MOSQUERA, CUNDINAMARCA-CALLE 40</t>
  </si>
  <si>
    <t>Bogotá sede central, Villavicencio Meta, Cubarral Meta, Bogotá</t>
  </si>
  <si>
    <t>Lyndon Carvajal</t>
  </si>
  <si>
    <t>314 2959095</t>
  </si>
  <si>
    <t>Bogotá - Represa del Muña - Silvania - Melgar - Ibague - Cañon del Combeima - Girardot - La Mesa - La Herrera - Universidad Distrital Calle 40, #40b- a 40b-, Cra. 8 #32 Sur94, Bogotá</t>
  </si>
  <si>
    <t>Cesar Garcia</t>
  </si>
  <si>
    <t>Bogotá – La Calera - Guasca - Reserva Ecológica Encenillo - Reserva Forestal Protectora Paramo Grande - Guatavita - Sopo - Bogotá</t>
  </si>
  <si>
    <t>Edgar Avella</t>
  </si>
  <si>
    <t>6:00 AM SEDE PRINCIPAL UNIVERSIDAD DISTRITAL FRANCISCO JOSÉ DE  CALDAS_x000D_
10:00 AM REPRESA_x000D_
12:00 M GUATAVITA_x000D_
2:00 PM VEREDA PANTANOLARGO_x000D_
8:00 PM SEDE PRINCIPAL UNIVERSIDAD DISTRITAL FRANCISCO JOSÉ DE  CALDAS</t>
  </si>
  <si>
    <t>María Larrota</t>
  </si>
  <si>
    <t>Salida Universidad Distrital sede calle 40 - Quimbaya Quindio Granja Mamá Lulu - Cajamarca - Calarca - regreso a Bogotá</t>
  </si>
  <si>
    <t>Oscar Medina</t>
  </si>
  <si>
    <t>Día 1: Salida 6:30 a.m. vía Calle 80, parada en vía a Siberia-Tenjo 8:00 a.m., 
Llegada a Subachoque 10:00 a.m. veredas: Cascajal, Santa Rosa, Canica 
Baja, La Yeguera, Tibagota, La Piñuela 11:00 a.m. ,Municipio El Rosal veredas
: El Rodeo, Santa Barbara, Tierra Grata, Paso Ancho, Prado, Municipio de
Facativa 3:00 p.m. veredas: El Corzo, Mancilla, Municipio Mosquera: 
Mondoñedo 5:00 p.m., retorno a Bogotá sede Sabio Caldas 6:00 p.m</t>
  </si>
  <si>
    <t>Dia 1=29 de Octubre: Salida de Bogotá a las 5:00 AM., Municipio Cáqueza trabajo Urbano y 
Rural Recorrido de 10 Kilómetros rurales + Villavicencio: Trabajo Urbano hasta la 2 pm. -
Puerto López (5 PM). Pernoctada en Puerto López (Hotel Las Garzas).
Día 2= 30 de Octubre: Trabajo Urbano en Puerto López de 8 a 12, almuerzo y trabajo Rural 
recorrido de 15 kilómetros rurales visita Alto Menegua, trabajo hasta las 5 pm. Pernoctada 
en Puerto López (Hotel Las Garzas).
Día 3= 31 de Octubre: Puerto López (8 AM) inicio recorrido urbano en Puerto López- inicio 
regreso a Bogotá 3 pm, Bogotá (8:00 PM).</t>
  </si>
  <si>
    <t xml:space="preserve">Dia 1: 5 Am salida desde la Ciudad de Bogotá, rumbo a la ciudad de Barrancabermeja  Llegada a la ciudad de Barrancabermeja 3 pm Dia 2: 7 Am traslado desde el Hotel a las instalaciones de la refinería de Barrancabermeja. Dia 2:2 Pm retorno a la ciudad de Bogotá </t>
  </si>
  <si>
    <t xml:space="preserve">Día 1: Bogota - Subachoque. Recorrido Rural y Urbano.  El recorrido rural (son tres buses, un bus para cada grupo) será por vías pavimentadas desde el perímetro urbano son 5 recorridos rurales  con distancias de 6 kilómetros cada recorrido. SUBACHOQUE - LA VEGA Pernoctada en la Vega (Hotel campestre vereda San Juan a 7 kilómetros de la carretera principal).
Dia 2: Hotel campestre a perímetro urbano, trabajo en el perímetro urbano y regreso al Hotel campestre. 
Dia 3: Trabajo de campo en finca rural y regreso a Bogotá a las 3 Pm  </t>
  </si>
  <si>
    <t xml:space="preserve">SANTA MARTA </t>
  </si>
  <si>
    <t>NEMOCÓN</t>
  </si>
  <si>
    <t>MONDOÑEDO</t>
  </si>
  <si>
    <t>BARRANCABERMEJA</t>
  </si>
  <si>
    <t>LA VEGA</t>
  </si>
  <si>
    <t>FACATATIVÁ</t>
  </si>
  <si>
    <t xml:space="preserve"> Sede Sabio Caldas "Carrera 8 No.40-62"</t>
  </si>
  <si>
    <t>Javier Arturo 
Orjuela Castro, Flor de María 
Umaña Villamizar, José Ignacio 
Rodríguez Molano, Néstor Andrés 
Beltrán Bernal, Feizar Javier 
Rueda Velasco, Liliana Margarita 
Meza Buelvas</t>
  </si>
  <si>
    <t xml:space="preserve">3004348164, 3138345303 , 3152044533, 3016508699, 3015410398, 3152289516 </t>
  </si>
  <si>
    <t>ANDRÉS CARDENAS CONTRERAS</t>
  </si>
  <si>
    <t>José Luis Herrera 
Escorcia</t>
  </si>
  <si>
    <t>OSCAR FERNANDO 
TORRES 
COLMENARES</t>
  </si>
  <si>
    <t>Néstor Andres Beltran Berna, Jose Ignacio Rodriguez Molano</t>
  </si>
  <si>
    <t xml:space="preserve">3016508699, 3103496191 </t>
  </si>
  <si>
    <t xml:space="preserve">311-2742731 </t>
  </si>
  <si>
    <t xml:space="preserve">Carlos Hernán, Castro Ortega </t>
  </si>
  <si>
    <t>VILLAVICENCIO</t>
  </si>
  <si>
    <t>FCE1</t>
  </si>
  <si>
    <t>CALI</t>
  </si>
  <si>
    <t>Universidad Distrital sede Macarena A</t>
  </si>
  <si>
    <t>Fabio Omar Arcos Martínez</t>
  </si>
  <si>
    <t>FCE2</t>
  </si>
  <si>
    <t>Ingrid Delgadillo Cely Y Betty Sandoval
Guzmán</t>
  </si>
  <si>
    <t>FCE3</t>
  </si>
  <si>
    <t>MANIZALES</t>
  </si>
  <si>
    <t>Sede Bosa Porvenir, dirección: Calle 52 Sur # 93D - 97</t>
  </si>
  <si>
    <t>María Yaneth Álvarez Álvarez, Carlos Mario Castrillón Castro y Ruth Helena Vallejo Sierra</t>
  </si>
  <si>
    <t>3158400299, 3170662652 y 311 2315924</t>
  </si>
  <si>
    <t>Bogotá - Tenjo, recorridos urbanos y rurales tenjo - Bogotá</t>
  </si>
  <si>
    <t>Diana García Miranda - William Riaño</t>
  </si>
  <si>
    <t>3239300 ext 1510 - 1540</t>
  </si>
  <si>
    <t>Cerlos German Ramiréz</t>
  </si>
  <si>
    <t>Bogotá-Chipaque-Caqueza-Quetame-Guayabetal-Pipiral-Acacías-Guamal-Bogotá</t>
  </si>
  <si>
    <t>ACACIAS</t>
  </si>
  <si>
    <t>PUERTO LOPEZ</t>
  </si>
  <si>
    <t>TENJO</t>
  </si>
  <si>
    <t>QUINBAYA</t>
  </si>
  <si>
    <t>José Luis Herrera</t>
  </si>
  <si>
    <t xml:space="preserve">Único día : Salida 6:30 a.m. Autopista Norte, varias paradas acorde a las 
unidades de suelos , Ventaquemada  9:30 a,m,, Tunja 11:00 a.m., siguientes 
paradas, Duitama, Almuerzo 1:00 p.m. , varias paradas, Aquitania 4:00 p.m. y 
retorno a Bogotá sede Sabio Caldas 8:30 p.m </t>
  </si>
  <si>
    <t>LAGUNA DE TOTA</t>
  </si>
  <si>
    <t>Robert Leal</t>
  </si>
  <si>
    <t>Universidad Distrital carrera 8 con calle 40 - Veolia Barrio Libertador Tunja - PTAR Pirgua Tunja - Escarabajos Tunja Inarlversog Zona Industrial Sogamoso</t>
  </si>
  <si>
    <t>Bogotá - Zipacón - Cachipay - Finca la Libertad (vereda Laguna Verde de Zipacón) - Cachipay - La Gran Vía - Girardot - Peaje Gualanday Ibagué - Gualanday - Bogotá.</t>
  </si>
  <si>
    <t>Miguel García</t>
  </si>
  <si>
    <t>Alexander Alvarado Moreno</t>
  </si>
  <si>
    <t>Sede Facultad Tecnológica (Candelaria La Nueva)
Cl. 68d Bis ASur #49F - 70, tocancipa planta tibitoc Bogotá</t>
  </si>
  <si>
    <t>TOCANCIPA</t>
  </si>
  <si>
    <t>SEDE CANDELARIA LA NUEVA</t>
  </si>
  <si>
    <t>Cesar Augusto Villamil</t>
  </si>
  <si>
    <t>Sede facultad de Artes ASAB  Carrera 13 # 14 - 69</t>
  </si>
  <si>
    <t>Bogota - Paipa - Bogota</t>
  </si>
  <si>
    <t>PAIPA</t>
  </si>
  <si>
    <t xml:space="preserve">FACULTAD DE ARTES </t>
  </si>
  <si>
    <t>Bogotá - Costa Atlántica (Guajira, Cartagena, Barranquilla, Santa Marta) - Bogotá Duración nueve (9) días</t>
  </si>
  <si>
    <t>Ileana Romea Cárdenas Manosalva</t>
  </si>
  <si>
    <t>CALLE 40- SEDE PAIBA- CALLE 40</t>
  </si>
  <si>
    <t xml:space="preserve">Calle 40 - Cali   Valle del Cauca - Calle 40 </t>
  </si>
  <si>
    <t>URBANO</t>
  </si>
  <si>
    <t>ANEXO 1</t>
  </si>
  <si>
    <t>Gustavo 
Rodríguez</t>
  </si>
  <si>
    <t>Bogotá - Parque Principal de Acacías (Meta)</t>
  </si>
  <si>
    <t>MEDELLIN</t>
  </si>
  <si>
    <t>GUATAVITA</t>
  </si>
  <si>
    <t>IBAGUE</t>
  </si>
  <si>
    <t>MACHETA</t>
  </si>
  <si>
    <t>SOPO</t>
  </si>
  <si>
    <t>Edward Iván Ramírez Pinto y Yessica Ospina</t>
  </si>
  <si>
    <t>3102024100 y 3186507101</t>
  </si>
  <si>
    <t>RECORRIDO INTERNO BOGOTÁ (Sede Central -Sede Macarena A- Sede Central)</t>
  </si>
  <si>
    <t>Universidad Distrital sede calle 40</t>
  </si>
  <si>
    <t>CANCELADA POR PARO ESTUDIANTES</t>
  </si>
  <si>
    <t>312 503 7559</t>
  </si>
  <si>
    <t>FCE5</t>
  </si>
  <si>
    <t>Sede Calle 40 de la Universidad Distrital Francisco José de Caldas</t>
  </si>
  <si>
    <t>Adriana López Camacho</t>
  </si>
  <si>
    <t>FCE6</t>
  </si>
  <si>
    <t>Cali</t>
  </si>
  <si>
    <t>Sede calle 40 de la Universidad Distrital</t>
  </si>
  <si>
    <t>Jeisón Camacho</t>
  </si>
  <si>
    <t>CANCELADA POR CORREO DEL 10/10/24 15:47</t>
  </si>
  <si>
    <t>Sede central- Usme- Vereda Requilina- Vereda Soches- Regadera- Sede Central</t>
  </si>
  <si>
    <t>Yolanda Hernández</t>
  </si>
  <si>
    <t>Día 1: Salida Bogotá -Guatavita - Laguna de Tota – Mongui - Sogamoso
Día 2: Recorrido Sogamoso – Paramo Siscunsi - Villa de Leyva 
Día 3: Regreso Villa de Leyva – Ubaté - Sopo – Bogotá</t>
  </si>
  <si>
    <t xml:space="preserve">Cali - Valle del Cauca </t>
  </si>
  <si>
    <t xml:space="preserve">Calle 40 </t>
  </si>
  <si>
    <t>CALLE 40-CONGRESO DE LA REPÚBLICA-CALLE 40</t>
  </si>
  <si>
    <t>CONGRESO DE LA REPÚBLICA</t>
  </si>
  <si>
    <t>CALLE 40- VILLA ACADÉMICA UNIVERSIDAD MILITAR CALLE 100 #11-33-CALLE 40</t>
  </si>
  <si>
    <t>VILLA ACADÉMICA UNIVERSIDAD MILITAR CALLE 100 #11-33</t>
  </si>
  <si>
    <t>MANIZALEZ</t>
  </si>
  <si>
    <t xml:space="preserve">Día 1: Bogotá - parada en Buga 2 h- Cali 10h, Pernotada Cali Salida (2 am) 
Actividad Cali (Recorridos en Cali)- Pernoctada Cali, Dia 2: Actividad Cali, (Recorridos en Cali)-Pernoctada Cali, Dia 3:  Cali- Yumbo Actividad Yumbo (Recorridos en Yumbo), Yumbo- Popayán 3 
h, Actividad Popayán, Pernoctada Popayán, Dia 4: Popayán - Santander de Quilichao 1h, Actividad Santander de Quilichao, 
Santander de Quilichao - Cali 2h, Pernoctada Cali (Recorridos en Santander de 
Quilichao) , Dia 5: Cali - (Recorridos en Cali) _Palmira 1h, Actividad Palmira, Palmira - Cali 2 
Pernoctada Cali, Dia 6:  Cali – - Bogotá 10h </t>
  </si>
  <si>
    <t>8:00PM</t>
  </si>
  <si>
    <t xml:space="preserve">Yenny Andrea Marín 
Salazar </t>
  </si>
  <si>
    <t xml:space="preserve">Carlos Germán 
Ramírez 
Ramos </t>
  </si>
  <si>
    <t>Miguel Antonio Ávila</t>
  </si>
  <si>
    <t>EDILBERTO 
SUAREZ TORRES - JOSE LUIS HERRERA ESCORCIA</t>
  </si>
  <si>
    <t>3005635286 -  3105530557</t>
  </si>
  <si>
    <t>Bogotá, Puente de Boyacá, Duitama, Floresta, Sogamoso, Villa de Leyva, Bogotá.</t>
  </si>
  <si>
    <t>Villa de Leyva</t>
  </si>
  <si>
    <t>Sede Aduanilla Paiba - Cra 32 No. 12-70</t>
  </si>
  <si>
    <t xml:space="preserve"> Luini Hurtado Cortés.</t>
  </si>
  <si>
    <t>FCE7</t>
  </si>
  <si>
    <t>UBAQUE</t>
  </si>
  <si>
    <t>Sede Macarena A Carrera 3 No. 26A-40</t>
  </si>
  <si>
    <t>Jose Torres Duarte
Oscar Espinosa</t>
  </si>
  <si>
    <t>3103848180
3005290015</t>
  </si>
  <si>
    <t>FCE8</t>
  </si>
  <si>
    <t>Desierto de la Tatacoa y municipios de huila</t>
  </si>
  <si>
    <t>Carrera 8 # 40-78 Universidad Distrital Francisco José de Caldas</t>
  </si>
  <si>
    <t>RUBÉN MUÑOZ FERNÁNDEZ</t>
  </si>
  <si>
    <t>FCE9</t>
  </si>
  <si>
    <t>Armero</t>
  </si>
  <si>
    <t>Sede Central “Facultad de Ingeniería” Carrera 8 # 40-78</t>
  </si>
  <si>
    <t>John Alexander Leòn Castillo</t>
  </si>
  <si>
    <t>FCE10</t>
  </si>
  <si>
    <t>Villeta</t>
  </si>
  <si>
    <t>FCE11</t>
  </si>
  <si>
    <t>Ràquira</t>
  </si>
  <si>
    <t>Sede Calle 40 Calle 34 # 13-13</t>
  </si>
  <si>
    <t>Alberto Forero Poveda y Gabriel Mancera
Ortiz</t>
  </si>
  <si>
    <t>3186794591 y 3163321397</t>
  </si>
  <si>
    <t>Central</t>
  </si>
  <si>
    <t>Doribel Sánchez</t>
  </si>
  <si>
    <t>Bogotá - Tocancipá (vereda canavita, vereda la Esmeralda, Casco urbano) - Bogotá</t>
  </si>
  <si>
    <t>Clara Botia</t>
  </si>
  <si>
    <t>Salimos de Bogota desde la sede central de la Universidad Distrital rumbo a La Vega, Cundinamarca. Llegamos al Parque Central del Municipio de La Vega (Cundinamarca) y vemos las especies del Parque central. Luego tomamos la vía La Vega-Sasaima y a aproximadamente 15 km se encuentra la entrada a la Vereda San Antonio, continuamos por la vía veredal 1 km y llegamos a la escuela de la vereda San Antonio. Al final de la jornada vamos directo a Bogota desde el punto final del recorrido hasta la Sede Central de la Universidad Distrital.</t>
  </si>
  <si>
    <t>Rocio Cortes</t>
  </si>
  <si>
    <t>Bogotá, Girardot, variante el guamo, Palermo - Huila, quebrada la guagua - El Hobo - Café Ninco - Gigante Huila, Represa El Quimbo - Neiva - Bogotá</t>
  </si>
  <si>
    <t>Universidad Distrital carrera 8#40 - El Corzo (Bojacá) - Biofort (Facatativa) - Parque principal de Zipacón - Vereda El Chilcal (Bojacá) - Universidad Distrital Carrera 8 # 40</t>
  </si>
  <si>
    <t>Diana Daza</t>
  </si>
  <si>
    <t>Punto de partida Universidad Distrital sede calle 40 - Páramo de Sumapaz - Laguna de Chisacá - Regreso Universidad Distrital sede calle 40</t>
  </si>
  <si>
    <t>DIANA GARZÓN</t>
  </si>
  <si>
    <t>Bogotá (edificio Sabio Caldas) - Tunja - Paipa - Vereda el Hato (Tuta) - Vereda Rondón (Paipa) - Bogotá</t>
  </si>
  <si>
    <t>Luis Quijano</t>
  </si>
  <si>
    <t>Universidad Distrital Francisco José de Caldas, Cl. 13 #31 -75, Localidad de Chapinero, Bogotá, Cundinamarca-Embalse Del Sisga, Chocontá, Cundinamarca-Villapinzón, Cundinamarca-Páramo de Guacheneque, Vllapinzon-Universidad Distrital Calle 40, #40b- a 40b-, Cra. 8 #32 Sur94, Bogotá</t>
  </si>
  <si>
    <t>Claudia Cardona</t>
  </si>
  <si>
    <t>Porvenir</t>
  </si>
  <si>
    <t>Norman Torres</t>
  </si>
  <si>
    <t>Jesús Lagos</t>
  </si>
  <si>
    <t>Bogotá - Neusa (Zona chapinero y Laureles)_x000D_
Neusa Bogotá</t>
  </si>
  <si>
    <t>Jose Figueroa</t>
  </si>
  <si>
    <t>Bogotá- Villavicencio- San Martín -Granada Meta- Bogotá</t>
  </si>
  <si>
    <t>Salida a las 7:00 a.m. desde la sede de la 40 de la UDFJC (por la carrera octava) hacia el municipio de La Vega – Cundinamarca, tomando la calle 80, para llegar a la Laguna El Tabacal. Regreso a las 4:00 p.m. desde la Laguna El Tabacal ubicada en el municipio de Cota – Cundinamarca, hacia la sede de la 40 de la UDFJC (por la carrera octava), tomando la calle 80.</t>
  </si>
  <si>
    <t>Carolina Lozano</t>
  </si>
  <si>
    <t xml:space="preserve">CANCELADA </t>
  </si>
  <si>
    <t>NUW623</t>
  </si>
  <si>
    <t>CANCELADA POR CORREO DEL 21/10/24 16:15</t>
  </si>
  <si>
    <t>Efraín Franco Arbeláez</t>
  </si>
  <si>
    <t>Bogota - Tinjaca - Bogota</t>
  </si>
  <si>
    <t>TINJACA</t>
  </si>
  <si>
    <t>CANCELADA POR BLOQUEO DE LA VIA</t>
  </si>
  <si>
    <t>Bogotá - Humedal Lomalinda - San José del Guaviare - El Retorno - Estación El Trueno - Bogotá</t>
  </si>
  <si>
    <t>Juan Barreto</t>
  </si>
  <si>
    <t xml:space="preserve">Jeisson Martin Calvo </t>
  </si>
  <si>
    <t>300 4237295</t>
  </si>
  <si>
    <t xml:space="preserve">Calle 40 - Universidad del Valle Palmira -    Valle del Cauca - Calle 40 </t>
  </si>
  <si>
    <t>KMZ011</t>
  </si>
  <si>
    <t>PEDRO SIMON GARZON</t>
  </si>
  <si>
    <t>FCE12</t>
  </si>
  <si>
    <t>24/1072024</t>
  </si>
  <si>
    <t>DESIERTO DE LA  TATACOA</t>
  </si>
  <si>
    <t>Sede Macarena B carrera 4No. 26 D-54</t>
  </si>
  <si>
    <t>Martha Alexandra
Rueda Esteban</t>
  </si>
  <si>
    <t>FCE13</t>
  </si>
  <si>
    <t>CANCELADA</t>
  </si>
  <si>
    <t>ARLEY OSPINA NAVAS</t>
  </si>
  <si>
    <t>SAN MARTIN META</t>
  </si>
  <si>
    <t>BOGOTA - MANIZALES - BOGOTA</t>
  </si>
  <si>
    <t>FCE14</t>
  </si>
  <si>
    <t>RECORRIDO INTERNO BOGOTÁ</t>
  </si>
  <si>
    <t>Sede de ingeniería Universidad Distrital</t>
  </si>
  <si>
    <t>Ruth Molina</t>
  </si>
  <si>
    <t>FCE15</t>
  </si>
  <si>
    <t>San Basilio de Palenque</t>
  </si>
  <si>
    <t>Omar Alberto Garzón Chiriví/Frank Molano</t>
  </si>
  <si>
    <t>3124473031/310248464</t>
  </si>
  <si>
    <t>FCE18</t>
  </si>
  <si>
    <t>VEREDA EL TABLAZO</t>
  </si>
  <si>
    <t>UDFJC carrera 8 calle 40</t>
  </si>
  <si>
    <t>NUBIA MORENO LACHE</t>
  </si>
  <si>
    <t>FCE17</t>
  </si>
  <si>
    <t>San Martín Reserva El Caduceo</t>
  </si>
  <si>
    <t>Diego Fernando Campos Moreno</t>
  </si>
  <si>
    <t>PUENTE NACIONAL - SANTANDER</t>
  </si>
  <si>
    <t>Diana Daza Ardila</t>
  </si>
  <si>
    <t>SUBACHOQUE</t>
  </si>
  <si>
    <t xml:space="preserve">PUENTE NACIONAL </t>
  </si>
  <si>
    <t xml:space="preserve">Rene López </t>
  </si>
  <si>
    <t xml:space="preserve">Calle 40 Bogotá - Popayan - Calle 40 </t>
  </si>
  <si>
    <t>POPAYAN</t>
  </si>
  <si>
    <t xml:space="preserve">Bogota calle 40 </t>
  </si>
  <si>
    <t>Calle 40 - SEDE MACARENA-CALLE 40</t>
  </si>
  <si>
    <t>CALLE 40-MUNICIPIO DE MELGAR- CALLE 40</t>
  </si>
  <si>
    <t xml:space="preserve">MELGAR </t>
  </si>
  <si>
    <t>VILLA DE LEYVA</t>
  </si>
  <si>
    <t xml:space="preserve">Alberto Forero Poveda y Gabriel Mancera Ortiz </t>
  </si>
  <si>
    <t>FCE19</t>
  </si>
  <si>
    <t>Jose Torres Duarte y Oscar Espinosa</t>
  </si>
  <si>
    <t>3103848180
y 3005290015</t>
  </si>
  <si>
    <t>FCE20</t>
  </si>
  <si>
    <t>CHOACHÍ</t>
  </si>
  <si>
    <t>Sede Central Carrera 8 # 40- 78</t>
  </si>
  <si>
    <t>Luz Fabiola Cárdenas Torres</t>
  </si>
  <si>
    <t>FCE22</t>
  </si>
  <si>
    <t>LOS OCARROS CUBARRAL</t>
  </si>
  <si>
    <t>Facultad Ciencias Matemáticas y Naturales Cra. 4 No. 26D-44</t>
  </si>
  <si>
    <t>Antonio Arnovis Agudelo Rondon</t>
  </si>
  <si>
    <t>FCE23</t>
  </si>
  <si>
    <t>SANTAMARÍA, BOYACÁ</t>
  </si>
  <si>
    <t>Sede Macarena B Carrera 4A #26D - 54</t>
  </si>
  <si>
    <t>Mabel Rocío Báez Lizarazo</t>
  </si>
  <si>
    <t>FCE24</t>
  </si>
  <si>
    <t>SOATÁ</t>
  </si>
  <si>
    <t>Facultad de Ciencias Matemáticas y Naturales Cra 4 No. 26D-46</t>
  </si>
  <si>
    <t>Calle 40 - SEDE U.PEDAGOGICA-CALLE 40</t>
  </si>
  <si>
    <t xml:space="preserve">U.PEDAGOGICA </t>
  </si>
  <si>
    <t>FCE25</t>
  </si>
  <si>
    <t>Calarcá</t>
  </si>
  <si>
    <t>FCE26</t>
  </si>
  <si>
    <t>Riohacha</t>
  </si>
  <si>
    <t>FRANCISCO CAMELO BUSTOS Y JOSE TORRES DUARTE</t>
  </si>
  <si>
    <t>3156678397 Y 3103848180</t>
  </si>
  <si>
    <t>FCE27</t>
  </si>
  <si>
    <t>La Vega</t>
  </si>
  <si>
    <t>CLAUDIA CECILIA CASTRO CORTES</t>
  </si>
  <si>
    <t>311 2512708</t>
  </si>
  <si>
    <t>Francisco Hinestroza</t>
  </si>
  <si>
    <t>Vicente Del
Castillo Cairoza</t>
  </si>
  <si>
    <t>Edwin Guzmán</t>
  </si>
  <si>
    <t>311 4932867</t>
  </si>
  <si>
    <t>Bogota - Quibdó, choco - Bogota</t>
  </si>
  <si>
    <t>Bogotá – Cartagena – Bogotá</t>
  </si>
  <si>
    <t>Bogotá – Calamar, Guaviare – Bogotá</t>
  </si>
  <si>
    <t>QUIBDO</t>
  </si>
  <si>
    <t>CARTAGENA</t>
  </si>
  <si>
    <t>CALAMAR (GUAV)</t>
  </si>
  <si>
    <t xml:space="preserve"> Sede facultad de Artes ASAB  Carrera 13 # 14 - 69</t>
  </si>
  <si>
    <t xml:space="preserve"> facultad de Artes ASAB  Carrera 13 # 14 - 69</t>
  </si>
  <si>
    <t>8:00pm</t>
  </si>
  <si>
    <t>Francisco David 
Moya Chaves</t>
  </si>
  <si>
    <t>Jorge Alexander 
Alarcón - María Gabriela 
Mago</t>
  </si>
  <si>
    <t xml:space="preserve">3043464980 - 3167875313 </t>
  </si>
  <si>
    <t>11:00PM</t>
  </si>
  <si>
    <t>Guavio</t>
  </si>
  <si>
    <t>Medellín</t>
  </si>
  <si>
    <t>Bogotá-Guavio (Cundinamarca)-Bogotá Recorridos Urbanos y Rurales</t>
  </si>
  <si>
    <t>Dia 1: 3:00am Salida del Edificio Sabio Caldas.
7:00 –10:00am. Visita a planta fotovoltaica Honda 1, municipio de Guaduas.
3-6pm Visita Universidad Pontificia Bolivariana
Día 2. 8.00am- 12m Visita a XM-operadores del mercado eléctrico colombiano.
2.00-6.00 pm Visita a laboratorios Universidad de Antioquia
Día 3. 8.00am-12m Visita a fabrica aisladores Gamma-Corona. 
1.00-4.00pm Visita a subestación eléctrica Envigado
4.00 pm retorno hacia Bogotá</t>
  </si>
  <si>
    <t>CANCELADA POR CORREO 8/11/24 8:59</t>
  </si>
  <si>
    <t>JAALARCONV@UDISTRITAL.EDU.CO</t>
  </si>
  <si>
    <t>CANCELADO</t>
  </si>
  <si>
    <t>Jose Palacios  Jefe de Bienestar</t>
  </si>
  <si>
    <t>LAGOMAR</t>
  </si>
  <si>
    <t xml:space="preserve">Calle 40 -  Lagomar Girardot - Calle 40 </t>
  </si>
  <si>
    <t>Sede la Macarena Cra 4 No. 26b 54</t>
  </si>
  <si>
    <t xml:space="preserve">cancelado </t>
  </si>
  <si>
    <t>Bogotá- Armenia - Pereira-Bogotá</t>
  </si>
  <si>
    <t>Recorrido por la Sábana Norte de Cundinamarca:
Primera parada: Calle 193 con 11, Bogotá.
Segunda parada: Chía.
Tercera parada: Cajicá.
Cuarta parada: Zipaquirá.
Retorno a Bogotá.
Este es el itinerario de nuestro recorrido por la sábana norte de Cundinamarca.</t>
  </si>
  <si>
    <t xml:space="preserve">Andrea  García </t>
  </si>
  <si>
    <t>Bogotá - Zipacón - Cachipay - Finca la Libertad (vereda Laguna Verde de Zipacón) - Cachipay - La Gran Vía -
Girardot - Peaje Gualanday Ibagué - Gualanday - Bogotá.</t>
  </si>
  <si>
    <t xml:space="preserve">Cesar Garcia </t>
  </si>
  <si>
    <t>FCE28</t>
  </si>
  <si>
    <t>JOHN ALEXANDER LEÓN CASTILLO</t>
  </si>
  <si>
    <t>FCE29</t>
  </si>
  <si>
    <t>Bogotá(Sede Central)-Alto del Vino- Villeta zona rural -Alto del trigo- Alto del Trigo vía Vianí</t>
  </si>
  <si>
    <t>FCE30</t>
  </si>
  <si>
    <t>MANIZALES - ARMENIA</t>
  </si>
  <si>
    <t>Sede Bosa El Porvenir a las 12:00 a.m.</t>
  </si>
  <si>
    <t>SERGIO CAMILO VARGAS, LUZ ELENA SÁENZ</t>
  </si>
  <si>
    <t>3232844133, 3153330651</t>
  </si>
  <si>
    <t>FCE31</t>
  </si>
  <si>
    <t>LOS SOCHES</t>
  </si>
  <si>
    <t>ANA BRIZET RAMÍREZ CABANZO</t>
  </si>
  <si>
    <t>FCE32</t>
  </si>
  <si>
    <t>BUCARAMANGA</t>
  </si>
  <si>
    <t xml:space="preserve">
YECID JAVIER SALAS SARMIENTO
</t>
  </si>
  <si>
    <t>FCE33</t>
  </si>
  <si>
    <t>UDFJC Macarena A</t>
  </si>
  <si>
    <t>FCE34</t>
  </si>
  <si>
    <t>PEREIRA</t>
  </si>
  <si>
    <t>Salida: 25 de Noviembre 6 am en la Sede de La Macarena B de La
Universidad.
Llegada: 26 de Noviembre 8:15 am al Campo Experimental Palmar de la
Vizcaína La Ciudad de Barrancabermeja
Regreso: 27 de noviembre 9:00 am desde la Ciudad de Barrancabermeja .
Llegada a La Universidad: 27 de noviembre 11:59pm</t>
  </si>
  <si>
    <t>Campo Experimental Palmar de la
Vizcaína La Ciudad de Barrancabermeja</t>
  </si>
  <si>
    <t>Sede de La Macarena B de La
Universidad Distrital Francisco José de Caldas</t>
  </si>
  <si>
    <t xml:space="preserve">23:59 pm </t>
  </si>
  <si>
    <t>William Fernando Castrillón Cardona // Inti Camilo Mongue Romero</t>
  </si>
  <si>
    <t>3017553529 // 3145932205</t>
  </si>
  <si>
    <t>Bus para 25 personas con prestaciones para transitar por vías secundarias y terciarias</t>
  </si>
  <si>
    <t>Geraldine Wells</t>
  </si>
  <si>
    <t>Bogota - Tenjo  - Bogota</t>
  </si>
  <si>
    <t>FACULTAD DE ARTES</t>
  </si>
  <si>
    <t>DESDE CALLE 40 - HASTA PAIBA</t>
  </si>
  <si>
    <t>DESDE PAIBA - HASTA CALLE 40</t>
  </si>
  <si>
    <t>ASAB - ADUANILLA DE PAIBA</t>
  </si>
  <si>
    <t xml:space="preserve">ADUANILLA DE PAIBA - ASAB </t>
  </si>
  <si>
    <t>FCE35</t>
  </si>
  <si>
    <t xml:space="preserve">Neiva </t>
  </si>
  <si>
    <t>Juan Carlos Giraldo Acuña</t>
  </si>
  <si>
    <t>FCE36</t>
  </si>
  <si>
    <t>FCE37</t>
  </si>
  <si>
    <t>FCE38</t>
  </si>
  <si>
    <t>FCE39</t>
  </si>
  <si>
    <t>FCE40</t>
  </si>
  <si>
    <t>Salida: 28 de Noviembre 6 am en la Sede de La Macarena B de La Universidad.
Llegada: 29 de Noviembre 7:15 am a la Refinería de Ecopetrol de La Ciudad de Barrancabermeja.
Regreso: 29 de noviembre 10:00 am desde la Refinería de Ecopetrol de La Ciudad de Barrancabermeja
Llegada a La Universidad: 29 de noviembre 11:59pm.</t>
  </si>
  <si>
    <t>Refinería de Ecopetrol de La Ciudad de Barrancabermeja.</t>
  </si>
  <si>
    <t>Javier Alonso Cubides</t>
  </si>
  <si>
    <t>Bogotá - Inpeccion
la Victoria - Mesitas
del Colegio - Bogotá</t>
  </si>
  <si>
    <t>Doribel Sanchez</t>
  </si>
  <si>
    <t>316 7060495</t>
  </si>
  <si>
    <t>Bogotá D.C. -
Relleno sanitario
Doña Juana -
Caqueza -
Villavicencio -
Restrepo – Bogotá</t>
  </si>
  <si>
    <t xml:space="preserve">Fernando Sanchez </t>
  </si>
  <si>
    <t>311 2023425</t>
  </si>
  <si>
    <t>Bogotá –
Guaduas – Puerto
Bogotá - Cambao –
Armero (Guayabal)
- Doradal – El
Peñon- Guatape –
Roca del Peñon-
Medellin – Mariquita
- Bogotá</t>
  </si>
  <si>
    <t>MESITAS DEL COLEGIO</t>
  </si>
  <si>
    <t>CARLOS HERNAN
CASTRO ORTEGA</t>
  </si>
  <si>
    <t>EL DOCENTE PIDE 2 BUSETAS YA QUE PASAN POR PASOS ESTRECHOS</t>
  </si>
  <si>
    <t>ler. Dia. Bogota, Honda, Mariquita (se pernocta en Mariquita). 2do
dia Armero, Murillo, llegada a Manizales (se pernocta en Manizales).
Ser. Dia. Villamaria y Manizales (se pernocta en Armenia).
4to dia. Armenia (recorrido urbano), regreso a Bogota pasando por Calarca,
Cajamarca e Ibague</t>
  </si>
  <si>
    <t>Sede Sabio Caldas "Carrera 8 No. 40-62"</t>
  </si>
  <si>
    <t>Bogotá - Sogamoso - Bogotá; Visita a la empresa Cementos Holcim</t>
  </si>
  <si>
    <t>Salida: 06 de Diciembre 4 am en la Sede de La Macarena B de La
Universidad.
Llegada: 06 de Diciembre 9:00 am a la planta de Cementos Holcim en
Sogamoso
Regreso: 06 de Diciembre 4:pm desde la la planta de Cementos Holcim
en Sogamoso
Llegada a La Universidad: 06 de Diciembre 11:59pm.</t>
  </si>
  <si>
    <t>planta de Cementos Holcim en
Sogamoso.</t>
  </si>
  <si>
    <t>Bogotá - Tunja -
Paipa - Bogotá</t>
  </si>
  <si>
    <t>Bogotá- Nimaima -
Tobia - Bogotá</t>
  </si>
  <si>
    <t>Miguel Cepeda</t>
  </si>
  <si>
    <t>Bogotá - Cali -
Bogotá</t>
  </si>
  <si>
    <t>Aura Orozco</t>
  </si>
  <si>
    <t>Universidad Distrital
Sede Central-
Paramo de
Guacheneque-
Villapinzón,
Tocancipa- Bogotá
humedal Juan
Amarillo- Girardot-
Flandes y de
regreso a Bogotá
Calle 13-
Universidad Distrital
Sede Central</t>
  </si>
  <si>
    <t>TOBIA</t>
  </si>
  <si>
    <t>GIRARDOT</t>
  </si>
  <si>
    <t>CANCELADA POR CORREO 27/11/24 10:20</t>
  </si>
  <si>
    <r>
      <t>25 -</t>
    </r>
    <r>
      <rPr>
        <sz val="8"/>
        <color rgb="FFFF0000"/>
        <rFont val="Calibri"/>
        <family val="2"/>
        <scheme val="minor"/>
      </rPr>
      <t>17</t>
    </r>
  </si>
  <si>
    <t>Claudia Mabel Moreno Penagos</t>
  </si>
  <si>
    <t>FACULTAD TECNOLOGICA</t>
  </si>
  <si>
    <t>Calle 40 -DUITAMA, PUENTE DE BOYACÁ, PERIFERIAS, BOGOTÁ, SEDE CALLE 40</t>
  </si>
  <si>
    <t>MUNICIPIO DE DUITAMA, BOYACÁ</t>
  </si>
  <si>
    <t>6:00 AM</t>
  </si>
  <si>
    <t>LUIS ALBERTO VARGAS</t>
  </si>
  <si>
    <t>CALLE 40-ALCALDÍA DE BOGOTÁ-CALLE 40</t>
  </si>
  <si>
    <t>ALCALDÍA MAYOR DE BOGOTÁ</t>
  </si>
  <si>
    <t>BOSA PORVENIR</t>
  </si>
  <si>
    <r>
      <t xml:space="preserve">54 - </t>
    </r>
    <r>
      <rPr>
        <sz val="7"/>
        <color rgb="FFFF0000"/>
        <rFont val="Tahoma"/>
        <family val="2"/>
      </rPr>
      <t>40</t>
    </r>
  </si>
  <si>
    <t>312 3519564</t>
  </si>
  <si>
    <t>NUX774</t>
  </si>
  <si>
    <t>BOGOTA - MEDELLIN - BOGOTA</t>
  </si>
  <si>
    <t>CENTRAL</t>
  </si>
  <si>
    <t>FREDY SOLANO</t>
  </si>
  <si>
    <t>FCE42</t>
  </si>
  <si>
    <t>LA VEGA - LAGUNA TABACAL</t>
  </si>
  <si>
    <t xml:space="preserve">Luis Francisco Becerra Galino y Luz Fabiola Cárdenas </t>
  </si>
  <si>
    <t>3212088313 y 3108078135</t>
  </si>
  <si>
    <t>Bogotá - Chipaque-Caqueza-Quetame-Guayabetal-Pipiral-Acacías-Guamal-Bogotá</t>
  </si>
  <si>
    <t>Guamal</t>
  </si>
  <si>
    <t>Carlos Gérman Ramírez</t>
  </si>
  <si>
    <t>Dia 1:
Salida de Bogotá Edificio Sabio Caldas. Llegada a Municipio Santa María
Dia 2: Municipio de Santa María - Central Hidroeléctrica El Guavio - Municipio de Santa María.
Dia 3: Salida Santa María –Bogotá Sede Sabio Caldas</t>
  </si>
  <si>
    <t>Municipio Santa María</t>
  </si>
  <si>
    <t>Francisco David Moya Chaves</t>
  </si>
  <si>
    <t>CUBARRAL</t>
  </si>
  <si>
    <r>
      <t xml:space="preserve">44 - </t>
    </r>
    <r>
      <rPr>
        <sz val="7"/>
        <color rgb="FFFF0000"/>
        <rFont val="Tahoma"/>
        <family val="2"/>
      </rPr>
      <t>35</t>
    </r>
  </si>
  <si>
    <t>Facultad Ciencias Matemáticas y Naturales Macarena B Cra. 4 No. 26D-44</t>
  </si>
  <si>
    <r>
      <t xml:space="preserve">28 - </t>
    </r>
    <r>
      <rPr>
        <sz val="8"/>
        <color rgb="FFFF0000"/>
        <rFont val="Calibri"/>
        <family val="2"/>
        <scheme val="minor"/>
      </rPr>
      <t>15</t>
    </r>
  </si>
  <si>
    <t>CALLE 40- IGLESIA LA VICTORIA</t>
  </si>
  <si>
    <t>IGLESIA LA VICTORIA</t>
  </si>
  <si>
    <t>Cubarral, meta</t>
  </si>
  <si>
    <t>FV</t>
  </si>
  <si>
    <t>NUX061</t>
  </si>
  <si>
    <t>Calle 40 -GENESANO, Boyacá,  CALLE 40</t>
  </si>
  <si>
    <t>GENESANO (BOYACA)</t>
  </si>
  <si>
    <t>Calle 40 -SEDE BOSA -  CALLE 40</t>
  </si>
  <si>
    <t>Edward Iván Ramírez Pinto</t>
  </si>
  <si>
    <t>TARIFAS CON INCREMENTO IPC 2025</t>
  </si>
  <si>
    <t>Calle 40 -PARQUE MUNDO AVENTURA -  CALLE 40</t>
  </si>
  <si>
    <t>Calle 40 - ALCALDÍA DE BOGOTÁ CALLE 40</t>
  </si>
  <si>
    <t>BODEGA GRANDE</t>
  </si>
  <si>
    <t xml:space="preserve">RIOS PULIDO JONATHAN ALEXANDER </t>
  </si>
  <si>
    <t>302 4678128</t>
  </si>
  <si>
    <t>Bogotá-Vía Zipaquirá- Ubate- Bogotá</t>
  </si>
  <si>
    <t>Día 1: Salida de Bogotá, recorrido hasta Zipaquirá- Oficina de la Interventoria de INVIAS, recorrido obras doble calzada de Zipaquira hasta La Ruidosa- Ubate.
Día 2: recorrido de las obras doble calzada Ubate- La Ruidosa y regreso a Bogotá Sede Calle 40</t>
  </si>
  <si>
    <t>311 2177350</t>
  </si>
  <si>
    <t>Bogotá – Usme Pueblo – Laguna de Chisacá – PNN Sumapaz - Bogotá</t>
  </si>
  <si>
    <t>Recorrido Intrno Bogotá</t>
  </si>
  <si>
    <t>Edwar Iván
Ramírez</t>
  </si>
  <si>
    <t>3102024100 y 3245539346</t>
  </si>
  <si>
    <t>Calle 40 - FUNDACIÓN UNIV. SAN MARTIN ( CRA 19 #80-56)- CALLE  40</t>
  </si>
  <si>
    <t>Liliana Medina</t>
  </si>
  <si>
    <t>BOGOTA - CARTAGENA - BOGOTA</t>
  </si>
  <si>
    <t>EDGAR ALFONSO RAMÍREZ PINZÓN</t>
  </si>
  <si>
    <t xml:space="preserve">SEDE CIUDAD BOLIVAR </t>
  </si>
  <si>
    <t>RAUL CONTRERAS RODRIGUEZ</t>
  </si>
  <si>
    <t>Sede Facultad Tecnológica (Candelaria La Nueva) Cl. 68d Bis ASur #49F - 70, Bogotá</t>
  </si>
  <si>
    <t>BOGOTA PTAR CANOAS MUÑA PEAJE DE CHUZACA SILVANIA ESPINAL IBAGUE CAÑON DEL COMBEIMA GUALANDAY BOGOTA</t>
  </si>
  <si>
    <t>11:00 PM</t>
  </si>
  <si>
    <t>Universidad Distrital Cra 8 # 40b-78, Bogotá. Granja Mama Lulu, Vda. Palermo, Quimbaya, Quindío, Centro Nacional Para El Estudio Del Bambú Guadua, Corozal, Córdoba, Quindío, Mariposario del Jardìn Botánico del Quindío, Km 3 vía al Valle, Calarcá, Quindío, Universidad Distrital Cra 8 # 40b-78, Bogotá</t>
  </si>
  <si>
    <t>Jaime Ussa</t>
  </si>
  <si>
    <t>CANCELADO POR CORREO DEL 21/04/25 14:25</t>
  </si>
  <si>
    <t>Bogotá- San José del Guaviare- Bogotá</t>
  </si>
  <si>
    <t>Ibagué</t>
  </si>
  <si>
    <t>San José del Guaviare</t>
  </si>
  <si>
    <t>Sede Calle 40</t>
  </si>
  <si>
    <t>Liliana del Pilar Escobar Rincón</t>
  </si>
  <si>
    <t>Liliana Angélica
Rodríguez Pizzinato</t>
  </si>
  <si>
    <t>Transporte para 20 personas y que pueda
desplazarse por zonas rurales de San José
del Guaviare. Citamos 20 personas dado
que en la zona de visita vamos
acompañados por los guías que pueden ser
3 personas promedio.</t>
  </si>
  <si>
    <t>Flore de Maria Umaña - José Ignacio Rodriguez - Néstor Andrés Beltrán - Feizar Javier Rueda</t>
  </si>
  <si>
    <t>3138345303 - 3152044533 - 3016508699 - 3015410398</t>
  </si>
  <si>
    <t>NUZ066</t>
  </si>
  <si>
    <t>DESIERTO DE LA TATACOA</t>
  </si>
  <si>
    <t>Facultad Tecnológica - CIUDAD BOLIVAR</t>
  </si>
  <si>
    <t>Hector Arturo Flórez</t>
  </si>
  <si>
    <t>Vehiculo cómodo y con aire acondicionado, salida desde la Facultad Tecnológica</t>
  </si>
  <si>
    <t xml:space="preserve">SEDE TECNOLOGICA (CIUDAD BOLIVAR) - PATIO TALLER METRO </t>
  </si>
  <si>
    <t>Vehiculo cómodo y con aire acondicionado</t>
  </si>
  <si>
    <t>3005547447 - 3502267852</t>
  </si>
  <si>
    <t>Sede central Universidad Distrital, Tunja, Villa de Leyva, observatorio astronómico, centro de la Villa , Bogotá</t>
  </si>
  <si>
    <t>6:00 AM</t>
  </si>
  <si>
    <t>4:00 PM</t>
  </si>
  <si>
    <t>Bogotá- Albán- Vereda Namai, La Maria-Bogotá</t>
  </si>
  <si>
    <t>7:00 PM</t>
  </si>
  <si>
    <t>Vivero</t>
  </si>
  <si>
    <t>7:00 AM</t>
  </si>
  <si>
    <t>6:00 PM</t>
  </si>
  <si>
    <t>César Álvarez</t>
  </si>
  <si>
    <t>Bogotá, Ubaté, Laguna de Fúquene, Ráquira, Tinjacá, Villa de Leyva, Sutamarchán, Puente de Boyacá, Bogotá.</t>
  </si>
  <si>
    <t>5:00 AM</t>
  </si>
  <si>
    <t>8:00 PM</t>
  </si>
  <si>
    <t>Rodrigo Esquivel - Andres Clavijo</t>
  </si>
  <si>
    <t>Universidad Distrital Calle 40, #40b- a 40b-, Cra. 8 #32 Sur94, Bogotá
Parque entre las nubes, Usme, Bogotá
La Regadera, Bogotá
lago Chisaca, Bogotá
Laguna los Tunjos, Sumapaz, Bogotá
La Fiscala, Usme, Bogotá
Universidad Distrital Calle 40, #40b- a 40b-, Cra. 8 #32 Sur94, Bogotá</t>
  </si>
  <si>
    <t>5:00 PM</t>
  </si>
  <si>
    <t>Bogotá-Indumil (inmediaciones)-Sibaté zona rural con varias paradas para observar perfiles de suelo</t>
  </si>
  <si>
    <t>5:30 AM</t>
  </si>
  <si>
    <t>BOGOTÁ, CHIPAQUE GUAYABETAL VILLAVICENCIO ACACIAS PUERTO LOPEZ BOGOTA</t>
  </si>
  <si>
    <t>Bogotá - Tocancipá (Autódromo de Tocancipá) - Gachancipá - Sesquilé - Guatavita – Bogotá</t>
  </si>
  <si>
    <t>PMV391</t>
  </si>
  <si>
    <t xml:space="preserve">HENAO JHON JAIRO </t>
  </si>
  <si>
    <t>311 5314584</t>
  </si>
  <si>
    <t>FCE4</t>
  </si>
  <si>
    <t>Bogotá, Puente de Boyacá, Samacá, Villa de Leyva,  Villa de leyva: recorridos urbanos y rurales: Museo Paleontológico, Observatorio Solar Muisca, Cipaleo.
Villa de Leyva, Chiquinquirá, Fúquene, Laguna de Fúquene, Santuario de la Isla - IGAC. Ubaté, Bogotá</t>
  </si>
  <si>
    <t>Villa de Leyva, Boyacá</t>
  </si>
  <si>
    <t>Sede Macarena B - Cra. 4a # 26d – 54</t>
  </si>
  <si>
    <t>DIANA DEL
SOCORRO DAZA
ARDILA</t>
  </si>
  <si>
    <t>Soatá</t>
  </si>
  <si>
    <t>Mabel Rocio Baez
Lizarazo</t>
  </si>
  <si>
    <t>Vía Bogotá - Tunja - Duitama- Belén -Soatá ;de ida se realizarán parada en
paramo de Pisba. En Soatá abran recorridos por 3 veredas (jabonera, los
molinos y la costa) del muncipio de bosque seco a zona de páramo.</t>
  </si>
  <si>
    <t>Quibdó</t>
  </si>
  <si>
    <t>PMV 710</t>
  </si>
  <si>
    <t>PINZON ROJAS JOHAN RICARDO</t>
  </si>
  <si>
    <t>316 8653592</t>
  </si>
  <si>
    <t>PMW 260</t>
  </si>
  <si>
    <t>315 6454509</t>
  </si>
  <si>
    <t>VALOR EJECUTADO</t>
  </si>
  <si>
    <t>DIFERENCIA</t>
  </si>
  <si>
    <t xml:space="preserve">Bogotá </t>
  </si>
  <si>
    <t>Edward Ramirez</t>
  </si>
  <si>
    <t>Día 1: Salida de la Sede Central Calle 40 U Distrital-siberia, la punta, el vino, laguna de Tabacal, Guaduas, Ruta el Sol, La Dorada, Autopista Medellín Bogotá, salida hacia Aeropuerto, Av Las Palmas y llegada a La Av 70 Zona Hotelera de Medellín. 
Día 2 : Salida de Av 70 Zona Hotelera de Medellín-Planta de tratamiento Aguas Claras EPM- Plaza Minorista José María Villa-Comuna 13 de Medellín, Regreso a Av 70 Zona Hotelera de Medellín 
Día 3: Salida Av 70 Zona Hotelera de Medellín, Jardín botánico de Medellín- Parque Explora y llegada a Reserva Natural Cañón de Rio Claro; Guatapé.
Día 4: Salida Reserva Natural Cañón de Rio Claro-Guatapé y regreso a Sede Central U. Distrital (Calle 40). Bogotá</t>
  </si>
  <si>
    <t>9:00 PM</t>
  </si>
  <si>
    <t>Ileana Cárdenas</t>
  </si>
  <si>
    <t>Bogotá, Guaduas, Cambao, Mariquita, Doradal, Reserva del Río Claro, Caverna del Condor, Doradal, El Peñol, Guatapé, Roca del Peñol, Medellín, Doradal, Guaduas, Bogotá.</t>
  </si>
  <si>
    <t>10:00 PM</t>
  </si>
  <si>
    <t>Bogotá - Tunja - Paipa - Duitama - Bogotá</t>
  </si>
  <si>
    <t>1:00 PM</t>
  </si>
  <si>
    <t>10:00 AM</t>
  </si>
  <si>
    <t>Freddy Solano</t>
  </si>
  <si>
    <t>12:05 AM</t>
  </si>
  <si>
    <t>GIOVANNY OLARTE</t>
  </si>
  <si>
    <t>Alexander Alvarado</t>
  </si>
  <si>
    <t>Cra. 8 No. 40b -53 UDFJC</t>
  </si>
  <si>
    <t>VEREDA CAFRERIAS, ICONONZO, TOLIMA</t>
  </si>
  <si>
    <t>Cra 4 # 26D-54, sede macarena B, Universidad Distrital Francisco José de Caldas.</t>
  </si>
  <si>
    <t>ALEXANDER GARCÍA GARCÍA</t>
  </si>
  <si>
    <t>Bogotá - Bucaramanga - Universidad Industrial de Santander  - Bucaramanga - Bogotá </t>
  </si>
  <si>
    <t>Bucaramga</t>
  </si>
  <si>
    <t>MARÍA YANETH ÁLVAREZ ÁLVAREZ, CARLOS MARIO CASTRILLÓN CASTRO y  RUTH HELENA VALLEJO SIERRA </t>
  </si>
  <si>
    <t>Desierto de la Tatacoa</t>
  </si>
  <si>
    <t>Universidad Distrital F.J.C, Macarena B: Carrera 4A # 26D- 54</t>
  </si>
  <si>
    <t> MARTHA ALEXANDRA RUEDA ESTEBAN</t>
  </si>
  <si>
    <t>Bogotá(Sede Central)-Alto del Vino- Villeta zona rural -Alto del trigo- Alto del Trigo vía Vianí-Mariquita- Armero-Cambao-Puerto Bogotá-Honda-Bogotá </t>
  </si>
  <si>
    <t>Armero, Tolima</t>
  </si>
  <si>
    <t>JOHN ALEXANDER LEÓN CASTILLO </t>
  </si>
  <si>
    <t>Villeta, Cundinamarca</t>
  </si>
  <si>
    <t>Bogotá - UBAQUE Cundinamarca, visita al Instituto técnico de Oriente  - Bogotá</t>
  </si>
  <si>
    <t>Instituto técnico de Oriente</t>
  </si>
  <si>
    <t>Sede Macarena A Carera 3 No. 26 A -40</t>
  </si>
  <si>
    <t>OSCAR ESPINOSA Y JOSÉ TORRES</t>
  </si>
  <si>
    <t>300 5290015 y 3103848180</t>
  </si>
  <si>
    <t>ICONONZO</t>
  </si>
  <si>
    <t>ARMERO</t>
  </si>
  <si>
    <t>VILLETA</t>
  </si>
  <si>
    <t>EL SERVICIO SE SOLICITO PARA 58 PAX SE PONEN DOS MOVILES DE 30 PAX</t>
  </si>
  <si>
    <t>12: 30 PM</t>
  </si>
  <si>
    <t>LUIS ALBERTO VARGAS </t>
  </si>
  <si>
    <t>calle 40- Parque principal de Funza , calle 40</t>
  </si>
  <si>
    <t>Calle 40 -PARQUE PRINCIPAL BOJACA-  CALLE 40</t>
  </si>
  <si>
    <t>BOJACA</t>
  </si>
  <si>
    <t>Bogotá - Medellín: Recorridos Urbanos y rurales</t>
  </si>
  <si>
    <t>10:00pm</t>
  </si>
  <si>
    <t xml:space="preserve">José Ignacio 
Rodríguez Molano - Néstor Andrés 
Beltrán Bernal </t>
  </si>
  <si>
    <t xml:space="preserve">3152044533 - 3016508699 </t>
  </si>
  <si>
    <t>Se requiere que bus en excelente estado, aire acondicionado totalmente funcional, con 
audio y vídeo. Servicio de baño y capacidad máxima de 40 personas. Modelo 2018 como 
máxima antigüedad.
(SE REQUIERE BUS NO BUSETÓN</t>
  </si>
  <si>
    <t>Bogotá + Subachoque (Urbano y Rural) + El Rosal (Urbano) + La Vega (Urbano y Rural) +Bogotá</t>
  </si>
  <si>
    <t>El Rosal</t>
  </si>
  <si>
    <t>6:00pm</t>
  </si>
  <si>
    <t>Oscar Fernando Torres</t>
  </si>
  <si>
    <t>Día 1: Salida 6:30 a.m. vía Calle 80, parada en vía a Siberia-Tenjo 8:00 a.m.,  
Llegada a Subachoque 10:00 a.m. y alrededores 11:00 a.m., llegada al  
Rosal y almuerzo 1:00 p.m., llegada a Facatativá 3:00 p.m., llegada a 
Mondoñedo 5:00 p.m., retorno a Bogotá sede Sabio Caldas 6:00 p.m</t>
  </si>
  <si>
    <t>Facatativá</t>
  </si>
  <si>
    <t>6:30am</t>
  </si>
  <si>
    <t>6:30pm</t>
  </si>
  <si>
    <t xml:space="preserve">José Luis Herrera 
Escorcia </t>
  </si>
  <si>
    <t xml:space="preserve">PINILLA BEJARANO JOSE GIOVANNI  </t>
  </si>
  <si>
    <t>Bogotá - Cali - Palmira - Bogotá</t>
  </si>
  <si>
    <t>12:30 AM</t>
  </si>
  <si>
    <t>12:00 PM</t>
  </si>
  <si>
    <t>321 3914164</t>
  </si>
  <si>
    <t>Bogotá - Tobia - Nimaima - Bogotá</t>
  </si>
  <si>
    <t>Universidad Distrital Calle 40, Carrera 8, Bogota, Inmunizar del Llano, Puerto Lopez - Puerto Gaitan #Km. 35, Puerto Gaitán, Puerto López, Meta,Villavicencio, Meta, Universidad Distrital Calle 40, Carrera 8, Bogota,</t>
  </si>
  <si>
    <t>2:00 AM</t>
  </si>
  <si>
    <t>Cesar Polanco</t>
  </si>
  <si>
    <t>Salida de Bogotá el día 2 de mayo de 2025, de Universidad Distrital sede central a las 6:30 am, por la autopista norte, se toma la vía a la ciudad de Tunja, tránsito por la ciudad de Tunja, y llegada a Villa de Leyva hacia las 11 am. Estadía en la población de Villa de Leyva y sus alrededores realizando la práctica programada. Regreso a Bogotá en 2025, salida de Villa de Leyva el día 4 de mayo a las 2 pm, arribo a Bogotá a Universidad Distrital sede central aproximadamente a las 6 pm.</t>
  </si>
  <si>
    <t>Edilberto Niño</t>
  </si>
  <si>
    <t>Salida desde la U. Distrital, sede vivero, vía autopista sur, para tomar vía Soacha hacia Mondoñedo, con parada cerca a Indumil donde se realiza una parada técnica explicativa y retorno Indumil vía Soacha, Chusacá, con parada sobre la vía para segunda explicación y luego vía Sibaté hasta la vereda San Fortunato, donde se realiza la tercera y última parada, con recorrido en el sector. Al terminar se retorna a casco urbano de Sibaté para el almuerzo y descripción de algunos sectores y regreso a Bogotá, sede Vivero, U. Distrital.</t>
  </si>
  <si>
    <t>6:30 AM</t>
  </si>
  <si>
    <t>Nancy Leyva</t>
  </si>
  <si>
    <t>Bogota, Villavicencio, Cubarral, Granada, Bogota</t>
  </si>
  <si>
    <t>4:00 AM</t>
  </si>
  <si>
    <t>Comenzaremos nuestro recorrido en la Sede de BOSA EL PORVENIR donde abordando los 40 estudiantes del Proyecto curricular de Tecnología en Gestión Ambiental y Servicios Públicos. Después rumbo a Villapinzón hacia el nacimiento del río Bogotá, páramo de Guacheneque, después Villa Pinzón ciudad, casco urbano antes del sector de las industrias de Curtiembres después río Bogotá Agregados Chocontá. Es un punto situado antes de la población de Chocontá y recoge las áreas de influencia del sector de las curtiembres de villa pinzón y de agregados Chocontá. A continuación, Achury compuertas, río Bogotá antes de la descarga de los embalses de Zisga y Tominé, a continuación, Estudiantes y Docente (Libre) Tocancipá. El Epino (dos kilómetros adelante de la bocatoma del sistema de tratamiento de Tibitoc – en la vía Briceño Zipaquirá-). Después América del Sur en Cota y como destino final del primer día Girardot. En el segundo día primer punto Salsipuedes (puente vehicular vía Girardot al Carmen de Apicalá), punto donde el río Bogotá está aproximadamente a un kilómetro de la desembocadura al río Magdalena. Después hacia el puerto del guamo río Magdalena, después Río puente Antonio Nariño (en la vía Tocaima a Agua de Dios), después río Bogotá en el punto de cementos Apulo (en la vía de la vereda mesa de yeguas). Después la Gran Vía; a continuación, Puente Cundinamarca; Río Bogotá calle 13, Abajo del CAI Porvenir Rio Mosquera y por último retorno a la Sede de BOSA EL PORVENIR.</t>
  </si>
  <si>
    <t>Bogota - Villanueva (Casanare), Monterrey (Casanare),Vda. El Morichal - Bogotá</t>
  </si>
  <si>
    <t>Olga Pinzón</t>
  </si>
  <si>
    <t>Bogotá - Cali - Palmira - Calima Valle - Bogotá</t>
  </si>
  <si>
    <t>11:00 AM</t>
  </si>
  <si>
    <t>NIMAIMA</t>
  </si>
  <si>
    <t>SIBATE</t>
  </si>
  <si>
    <t>GRANADA META</t>
  </si>
  <si>
    <t>MONTERREY CASANARE</t>
  </si>
  <si>
    <t>ADICION No.1</t>
  </si>
  <si>
    <t>VR ADICION 1</t>
  </si>
  <si>
    <t>VR TOTAL</t>
  </si>
  <si>
    <t>15 00 P M</t>
  </si>
  <si>
    <t>CANCELADO POR CORREO DEL 15/05/25 7:16 PM</t>
  </si>
  <si>
    <t>Rivera (Huila) Cooagropaz</t>
  </si>
  <si>
    <t>LUIS CARLOS GARCIA SANCHEZ, BEATRIZ DEVIA</t>
  </si>
  <si>
    <t>3114628825, 3185901520</t>
  </si>
  <si>
    <t>FCE16</t>
  </si>
  <si>
    <t>Villavicencio y Restrepo (Meta)</t>
  </si>
  <si>
    <t>Sede Ingeniería. Universidad Distrital Francisco José de Caldas</t>
  </si>
  <si>
    <t>Ingrid Delgadillo
Cely</t>
  </si>
  <si>
    <t>Subachoque</t>
  </si>
  <si>
    <t>Sede administrativa – Carrera 8ª calle 40</t>
  </si>
  <si>
    <t>Nubia Moreno
Lache</t>
  </si>
  <si>
    <t>Laguna de Guatavita</t>
  </si>
  <si>
    <t>Sede Macarena B</t>
  </si>
  <si>
    <t>La vega</t>
  </si>
  <si>
    <t>Sede Macarena B Carera 4 No. 26B-54</t>
  </si>
  <si>
    <t>José Torres y Claudia Castro</t>
  </si>
  <si>
    <t>3103848180 y 311 2512708</t>
  </si>
  <si>
    <t>Manizales- Pereira_ Montenegro - Armenia</t>
  </si>
  <si>
    <t>Humberto Alexis Rodríguez Rodríguez</t>
  </si>
  <si>
    <t>FCE21</t>
  </si>
  <si>
    <t>Choachí (Cundinamarca)</t>
  </si>
  <si>
    <t>Granja Mamá Lulú vereda Palermo Quimbaya y Jardín Botánico</t>
  </si>
  <si>
    <t>Roger Guerrero</t>
  </si>
  <si>
    <t>LA SOLICITUD SE REALIZA POR 59 PASAJEROS</t>
  </si>
  <si>
    <t>LA SOLICITUD SE REALIZA POR 65 PASAJEROS</t>
  </si>
  <si>
    <t>LA SOLICITUD SE REALIZA PARA 68 PASAJEROS</t>
  </si>
  <si>
    <t xml:space="preserve">VEGA GUEVARA  HECTOR DAVID </t>
  </si>
  <si>
    <t>321 4848295</t>
  </si>
  <si>
    <t>1er. día. Bogotá-La Vega-Villeta-Honda (recorridos urbanos)-Mariquita. Hora 
de salida 3:00 am. (Se pernocta Mariquita). 
2do día. Mariquita y alrededores. Se pernocta en Mariquita 
3er. dia. Guayabal y alrededores, Armero-Ruinas. Mirador Rio Lagunilla, 
Murillo. Se pernocta en Mariquita. 
4to dia. Ambalema, Cambao, regreso a Bogotá por Facatativá</t>
  </si>
  <si>
    <t>Guayabal</t>
  </si>
  <si>
    <t>9:00pm</t>
  </si>
  <si>
    <t>Carlos Hernán Castro Ortega</t>
  </si>
  <si>
    <t>Bogotá - Laguna de Guatavita - recorridos zona urbana guatavita - Bogotá</t>
  </si>
  <si>
    <t>Guatavita</t>
  </si>
  <si>
    <t xml:space="preserve">Andrés 
Cárdenas 
Contreras </t>
  </si>
  <si>
    <t>Bogotá, villeta, honda, mariquita, Bogota</t>
  </si>
  <si>
    <t>Fabian Hernández</t>
  </si>
  <si>
    <t>Salida de Bogotá el día 16 de mayo de 2025, de Universidad Distrital sede central a las 6:30 am, por la autopista norte, se toma la vía a la ciudad de Tunja, tránsito por la ciudad de Tunja, y llegada a Villa de Leyva hacia las 11 am. Estadía en la población de Villa de Leyva y sus alrededores realizando la práctica programada. Regreso a Bogotá en 2025, salida de Villa de Leyva el día 18 de mayo a las 2 pm, arribó a Bogotá a Universidad Distrital sede central aproximadamente a las 6 pm.</t>
  </si>
  <si>
    <t>Salida a las 7:00 a.m. desde la sede de la 40 de la UDFJC (por la carrera octava) hacia el municipio de La Vega – Cundinamarca, tomando la calle 80, para llegar a la Reserva Natural – La Selva (Km 61 + 700 vía Bogotá - Villeta, cerca de la quebrada Natauta). Regreso a las 3:00 p.m. desde la Reserva Natural La Selva, ubicada en el municipio de La Vega – Cundinamarca, hacia la sede de la 40 de la UDFJC (por la carrera octava), tomando la calle 80.</t>
  </si>
  <si>
    <t>Bogotá Sede Universidad Distrital Calle 40 con Carrera 8 - El Colegio - Tibacuy, Mesitas del Colegio, Cundinamarca - Bogotá Sede Universidad Distrital Calle 40 con Carrera 8</t>
  </si>
  <si>
    <t>Rodrigo Rey</t>
  </si>
  <si>
    <t>Bogotá, Zipacón, Cachipay, Finca la Libertad (vereda Laguna Verde - Zipacón), Cachipay, La Gran Vía, Girardot, Gualanday, Bogotá</t>
  </si>
  <si>
    <t>Primer día: 4:30am hora salida sede calle 40 Ruta a desarrollar: Bogotá, Zipaquirá, pacho, Villagómez, laguna potosi
Segundo Día: hora de inicio 7:00am Ruta:  planta tratamiento agua, Villagómez, pacho, Zipaquirá, Bogotá</t>
  </si>
  <si>
    <t>Jhon Lopez</t>
  </si>
  <si>
    <t>Salida Universidad Distrital Calle 40, recorrido a la Granja Mamá Lulu Quimbaya Quindío, visita Paraíso del Bambú y la Guadua, inicio retorno a Bogotá Universidad Distrital Calle 40</t>
  </si>
  <si>
    <t>Salida Bogotá sede calle 40, Zipaquirá, Nemocón Mina de sal, museo, Bogotá sede Calle 40.</t>
  </si>
  <si>
    <t>Luis Sarmiento</t>
  </si>
  <si>
    <t>Bogotá sede calle 40 - Cota Bioparque La Reserva - Bogotá sede central Calle 40</t>
  </si>
  <si>
    <t>El 23 DE MAYO, Salida de la ciudad de Bogotá D.C. (carrera octava con calle cuarenta Sede Central) a las 6:00 a.m., se visitará el Relleno Sanitario Doña Juana en Bogotá, se termina el recorrido, 1:00pm, se llega al municipio de Caqueza donde se hará un recorrido por parte de los estudiantes donde se realizará cuarteo
Se prosigue el recorrido hacia Villavicencio en el cual llegaremos hacia las 5:00pm
El 24 DE MAYO a las 7:00 am nos iremos a la Granja Metropolitana en Restrepo. 
El 25 DE MAYO 8:00 a.m. recorrido rio guatiquia y visita al parque los Ocarros y Centro Comercial Primavera en Villavicencio, se parte hacia Bogotá a las 6:00 p.m. para estar llegando al sitio de partida a las 10:00 p.m.</t>
  </si>
  <si>
    <t>Fernando Sanchez</t>
  </si>
  <si>
    <t>Bogota calle 40  - Municipio de Guatavita - Calle 40 bogota</t>
  </si>
  <si>
    <t>Juan Rodríguez</t>
  </si>
  <si>
    <t>Bogotá sede Porvenir - Villavicencio - San Juan de Arama - Bogotá sede Porvenir</t>
  </si>
  <si>
    <t>Jose Murad</t>
  </si>
  <si>
    <t>Salida sede central Calle 40 con destino Agrosavia Nataima (Km9 via Espinal-Chicoral), Vuelta Sede central, Universidad Distrital Francisco José de Caldas</t>
  </si>
  <si>
    <t>Oscar Rodríguez</t>
  </si>
  <si>
    <t>Universidad Distrital, carrera 8 con calle 40 -  Sector Galeras Nobsa - Patio de Acopio de Carbón vía Sogamoso - Belencito - Monguí - Inalversog vía Sogamoso Morca - Zona industrial Sogamoso - Universidad Distrital</t>
  </si>
  <si>
    <t>Alvaro Gutiérrez</t>
  </si>
  <si>
    <t>Bogotá - Mosquera - Tena - Anapoima - San Antonio del Tequendama- Bogotá</t>
  </si>
  <si>
    <t>Carlos Rodriguez</t>
  </si>
  <si>
    <t xml:space="preserve">Sede Central Carrera 8 # 40 - 78-ingenieria </t>
  </si>
  <si>
    <t>Martín Barajas Sichacá</t>
  </si>
  <si>
    <t>Bogotá - Cartagena - Bogotá; Se realizará recorrido marítimo a Isla Grande</t>
  </si>
  <si>
    <t>Bogotá - Cartagena - Bogotá</t>
  </si>
  <si>
    <t xml:space="preserve">Macarena sede B </t>
  </si>
  <si>
    <t>Cartagena</t>
  </si>
  <si>
    <t>Julian Arias Pineda</t>
  </si>
  <si>
    <t>BETTY SANDOVAL GUZMÁN - INGRID DELGADILLO</t>
  </si>
  <si>
    <t>3114628825 - 3108683479</t>
  </si>
  <si>
    <t>Bogota</t>
  </si>
  <si>
    <t>Diego Armando Giral</t>
  </si>
  <si>
    <t>Universidad Distrital Francisco José de Caldas-Sede Macarena B hacia la Dirección de Laboratorio e Innovación Ambiental DLIA-CAR, Mosquera, Cundinamarca  y Dirección de Laboratorio e Innovación Ambiental DLIA-CAR, Mosquera, Cundinamarca hacia la Universidad Distrital Francisco José de Caldas-Sede Macarena B.</t>
  </si>
  <si>
    <t>Universidad Distrital Francisco José de Caldas, Sede Macarena B</t>
  </si>
  <si>
    <t>CARMEN GIOVANNA GRANADOS</t>
  </si>
  <si>
    <t xml:space="preserve">Es necesario tener los datos del vehiculo y el conductor para que lo dejen entrar al destino con 3 dias de antelación. </t>
  </si>
  <si>
    <t>JEYMY TATIANA SARMIENTO</t>
  </si>
  <si>
    <t>LA SOLICITUD SE REALIZA POR 50 PASAJEROS</t>
  </si>
  <si>
    <t>NUW854</t>
  </si>
  <si>
    <t>1er. día. Bogotá-La Vega-Villeta-Honda (recorridos urbanos)-Mariquita. Hora de salida 3:00 am. (Se pernocta Mariquita). 2do día. Mariquita y alrededores. Se pernocta en Mariquita 3er. dia. Guayabal y alrededores, Armero-Ruinas. Mirador Rio Lagunilla, 
Murillo. Se pernocta en Mariquita. 
4to dia. Ambalema, Cambao, regreso a Bogotá por Facatativá</t>
  </si>
  <si>
    <t>LA SOLICITUD SE REALIZO POR 49 PAX</t>
  </si>
  <si>
    <t>Edgar Orlando Ladino</t>
  </si>
  <si>
    <t>LA SOLICITUD SE HACE PARA 52 PASAJEROS</t>
  </si>
  <si>
    <t xml:space="preserve">Bogotá-hacia los laboratorios del Acueducto de Bogotá D.C. . </t>
  </si>
  <si>
    <t xml:space="preserve">Universidad Distrital Francisco José de Caldas-Sede Macarena B hacia  los laboratorios del Acueducto de Bogotá D.C. . </t>
  </si>
  <si>
    <t>Reserva Natural Rey Zamuro</t>
  </si>
  <si>
    <t xml:space="preserve"> Sergio Córdoba Córdoba </t>
  </si>
  <si>
    <t>Mónica Rocha</t>
  </si>
  <si>
    <t>Sede Macarena B Carrera 4 N 26D-54</t>
  </si>
  <si>
    <t>ANTONIO ARNOVIS AGUDELO RONDÓN</t>
  </si>
  <si>
    <t>Macarena B por la carrera 4, Universidad Distrital F.J.C., Bogotá</t>
  </si>
  <si>
    <t>ELDA YANNETH VILLARREAL GIL</t>
  </si>
  <si>
    <t>Planetario de Bogotá Carrera 7</t>
  </si>
  <si>
    <t xml:space="preserve">JOSÉ NOVOA PATIÑO </t>
  </si>
  <si>
    <t>305 7517357</t>
  </si>
  <si>
    <t>SOLO LLEVAR</t>
  </si>
  <si>
    <t xml:space="preserve">Universidad Distrital Francisco José de Caldas-Sede Macarena B hacia la Dirección de planta de producción de ALPINA ubicada en el municipio de Sopó, Cundinamarca y Dirección de planta de producción de ALPINA ubicada en el municipio de Sopó, Cundinamarca, hacia la Universidad Distrital Francisco José de Caldas-Sede Macarena B. </t>
  </si>
  <si>
    <t>Sede  Macarena B</t>
  </si>
  <si>
    <t>Jeymy Tatiana Sarmiento</t>
  </si>
  <si>
    <t xml:space="preserve">es necesario tener los datos del vehiculo y el conductor para que lo dejen entrar al destino con 3 dias de antelacion. De preferencia un vehículo con capacidad técnica para transitar por vías secundarias y terciarias. </t>
  </si>
  <si>
    <t>CC 1030561175</t>
  </si>
  <si>
    <t>Es necesario tener los datos del vehiculo y el conductor para que lo dejen entrar al destino con 3 dias de antelación. CC 1016010543</t>
  </si>
  <si>
    <t>CC  79999817</t>
  </si>
  <si>
    <t>LA SOLICITUD SE REALIZA PARA 65 PASAJEROS CC 51951480</t>
  </si>
  <si>
    <t>CC 79656850</t>
  </si>
  <si>
    <t>CC 79595196</t>
  </si>
  <si>
    <r>
      <t xml:space="preserve">Se solicita un día adicional de transporte, con un valor de $1.367.600, correspondiente al servicio de un bus con capacidad para 40 personas, debido a que el regreso a Bogotá está programado para el día sábado 7 de junio. </t>
    </r>
    <r>
      <rPr>
        <b/>
        <sz val="8"/>
        <rFont val="Calibri"/>
        <family val="2"/>
        <scheme val="minor"/>
      </rPr>
      <t>CC 80138051</t>
    </r>
  </si>
  <si>
    <t>DIANA DEL SOCORRO DAZA ARDILA</t>
  </si>
  <si>
    <t xml:space="preserve">Ingrid Delgadillo Cely Y Betty Sandoval Guzmán </t>
  </si>
  <si>
    <t>3214286233-3115314584</t>
  </si>
  <si>
    <t>CANCELADO RV REPETIDA</t>
  </si>
  <si>
    <t>Nubia Moreno Lache</t>
  </si>
  <si>
    <t>6:00 am Universidad Distrital - Calle 40
4:00 pm Regreso a Universidad Distrital - Calle 40</t>
  </si>
  <si>
    <t>Diego Campos</t>
  </si>
  <si>
    <t>encuentro sede calle 40 - 7am 
llegada al bioparque - 9am
recorrido 9am a 1pm
regreso a bogotá 3 a 4pm</t>
  </si>
  <si>
    <t>Luisa Velasquez</t>
  </si>
  <si>
    <t>Bogotá-Santa Rosa de Viterbo y zonas rurales aledañas-Bogotá</t>
  </si>
  <si>
    <t>El punto de encuentro es la Universidad Distrital sede Ingenierías a las 7:00 am, se conduce hasta la Reserva natural el Encenillo y se realiza el recorrido guiado en las horas de la mañana, se retorna a la Universidad Distrital sede Ingenierías a las 4:00 pm.</t>
  </si>
  <si>
    <t>Diana Trujillo</t>
  </si>
  <si>
    <t>Salida Universidad Distrital FJC (Sede 40 – Ingeniería – 6 a.m) – Reserva Ecológica el Delirio (Barrio aguas claras – Bogotá D.C) – Regreso Universidad Distrital FJC (Sede 40 Ingeniería – 6 p.m)</t>
  </si>
  <si>
    <t>David Valbuena</t>
  </si>
  <si>
    <t>Universidad Distrital Cra 8 # 40b-78, Bogotá Planta de Tratamiento de Agua Potable Tibitoc, Tocancipá, Cundinamarca Universidad Distrital Cra 8 # 40b-78, Bogotá</t>
  </si>
  <si>
    <t>Abel Barrera</t>
  </si>
  <si>
    <t>Martha Vasquez</t>
  </si>
  <si>
    <t>Universidad Distrital sede 40-Villa de Leyva-Universidad Distrital sede 40</t>
  </si>
  <si>
    <t>AMED BONILLA</t>
  </si>
  <si>
    <t>Universidad Distrital, carrera 8 con calle 40 - -  Sector Galeras Nobsa - Patio de Acopio de Carbón vía Sogamoso - Belencito - Monguí - Inalversog vía Sogamoso Morca - Zona industrial Sogamoso.</t>
  </si>
  <si>
    <t>2:00 PM</t>
  </si>
  <si>
    <t>Astrid Parsons</t>
  </si>
  <si>
    <t>Bogotá - La Calera - PNN Chingaza - Centro visitantes Piedras Gordas</t>
  </si>
  <si>
    <t>Primer día: 4:30am hora salida sede calle 40 Ruta a desarrollar: Bogotá, Zipaquirá, pacho, Villagómez, Laguna Potosí.
Segundo Día: hora de inicio 7:00am Ruta:  planta tratamiento agua, Villagómez, pacho, Zipaquirá, Bogotá</t>
  </si>
  <si>
    <t>Bogotá - La Vega - Bogotá</t>
  </si>
  <si>
    <t>Janneth Pardo</t>
  </si>
  <si>
    <t>Bogotá Calle 40 UD -Granja Derracamandaca (vía Choachí)- Bogotá Calle 40 UD</t>
  </si>
  <si>
    <t>Gabriel Anzola</t>
  </si>
  <si>
    <t>Saliendo de la sede Bosa Porvenir tomar primero la avenida El Tintal, luego la avenida ciudad de Cali y a nivel de la calle13/avenida 17 dirigirse al occidente hacia Mosquera, pasar el peaje del río Bogotá y el puente de tres esquinas, tomar retorno al oriente hasta el kilómetro 14 vía Bogotá-Mosquera</t>
  </si>
  <si>
    <t>SANDRA GARZÓN</t>
  </si>
  <si>
    <t>Bogotá -Tuta- Tunja- Sogamoso- Aquitania</t>
  </si>
  <si>
    <t>Diana Barreto</t>
  </si>
  <si>
    <t>Universidad Distrital Sede 40-Samacá-Tinjaca-Universidad Distrital Sede 40</t>
  </si>
  <si>
    <t>Bogotá-Represa de Aposentos-Bogotá</t>
  </si>
  <si>
    <t>Bogotá - Choachí - Bogotá; Se realizará Salida 1  al Parque Ecológico Matarredonda. Salida 2 Recorrido  por Humedales de Bogotá.</t>
  </si>
  <si>
    <t>El recorrido comprende un trayecto circular desde la Facultad de Medio Ambiente y Recursos Naturales, en Bogotá, hacia el casco urbano del municipio de Choachí, Cundinamarca y regreso al mismo punto de Inicio.</t>
  </si>
  <si>
    <t>Jhon Orduña</t>
  </si>
  <si>
    <t>Bogota, Sutatausa, Raquira, Villa de Leyva, Tunja, Bogotá</t>
  </si>
  <si>
    <t>Universidad Distrital sede 40-Samaca-Tinjaca-Universidad Distrital sede 40</t>
  </si>
  <si>
    <t>GERMAN GONZALEZ</t>
  </si>
  <si>
    <t>Salida desde la sede de la 40 a las 4 am hacia el Espinal Tolima. En el Espinal se inicia en las oficinas de Usocoello previo al recorrido para recibir información general sobre el distrito de riego. De las oficinas nos dirigimos hacia la bocatoma que esta en las afueras del municipio. En la bocatoma se hace un recorrido por las instalaciones y por las obras hidráulicas con las que cuenta el distrito de riego.</t>
  </si>
  <si>
    <t>Diego Pulgarín</t>
  </si>
  <si>
    <t>Sede central Calle 40 UD, Represa del Sisga, Chocontá, Cundinamarca,Villapinzón, Cundinamarca,páramo de Guacheneque, Vllapinzon,Universidad Distrital Francisco José de Caldas, Cl. 13 #31 -75, Chapinero, Bogotá, Cundinamarca</t>
  </si>
  <si>
    <t>310 5659208</t>
  </si>
  <si>
    <t>Bogotá - Mosquera - Anapoima - Mosquera - Bogotá</t>
  </si>
  <si>
    <t>Carlos Torres</t>
  </si>
  <si>
    <t>Bogotá Sede Cll 40-Tibacuy-Cumaca-Cerro del Quinini- Bogotá sede Cll 40</t>
  </si>
  <si>
    <t>Antonio Guzmán</t>
  </si>
  <si>
    <t>Salida de la sede de la calle 40 a las 6:45 am en dirección a Madrid, Cundinamarca y luego a la empresas Planeta SAS ESP, para realizar la visita entre las 8:30 am y las 12:30 m, posteriormente tomar rumbo a Bogotá para llegar a las 4 pm nuevamente a la sede de la calle 40</t>
  </si>
  <si>
    <t>Andrea Lache</t>
  </si>
  <si>
    <t>Salida se Udistrital Bogotá  con dirección al municipio de  Cogua de ahí al municipio de Sopó  y regreso a  Bogotá</t>
  </si>
  <si>
    <t>Edison Uribe</t>
  </si>
  <si>
    <t>Se inicia en Universidad Distrital  Francisco José de Caldas - Sede Vivero -  a inmediaciones del Terminal de transporte de Choachi  Cundinamarca. Finalizada la práctica el recorrido será Choachi a Universidad distrital - Sede Vivero</t>
  </si>
  <si>
    <t>3:00 PM</t>
  </si>
  <si>
    <t>Rubby Pardo</t>
  </si>
  <si>
    <t>SE REALIZA LA SOLICITUD POR 51 PASAJEROS CC 79980888</t>
  </si>
  <si>
    <t>Gustavo Rodríguez Martínez</t>
  </si>
  <si>
    <t xml:space="preserve">Francisco Hinestroza </t>
  </si>
  <si>
    <t>sede 40</t>
  </si>
  <si>
    <t>Sede asab</t>
  </si>
  <si>
    <t>Bogota - Pore, Casanare, Bogota</t>
  </si>
  <si>
    <t>Bogota - Quibdo,Choco - Bogota</t>
  </si>
  <si>
    <t>Bogota - Barranquilla - Bogota</t>
  </si>
  <si>
    <t>Bogota - Medellin - Bogota</t>
  </si>
  <si>
    <t>Bogotá-Espinal-Neiva.rivera-Neiva-Tatacoa-Villavieja-Neiva-Bogotá </t>
  </si>
  <si>
    <t>Desierto de La Tatacoa</t>
  </si>
  <si>
    <t>Macarena A.</t>
  </si>
  <si>
    <t>DIEGO FERNANDO CAMPOS MORENO</t>
  </si>
  <si>
    <t>Alberto Forero, Fredy Peña</t>
  </si>
  <si>
    <t>3186794591, 3167246118</t>
  </si>
  <si>
    <t>SERVICIO SOLICITADO PARA 48 PASAJEROS</t>
  </si>
  <si>
    <t>VILLAGOMEZ</t>
  </si>
  <si>
    <t>CANDELARIA LA NUEVA</t>
  </si>
  <si>
    <r>
      <t xml:space="preserve">44 - </t>
    </r>
    <r>
      <rPr>
        <sz val="7"/>
        <color rgb="FFED0000"/>
        <rFont val="Tahoma"/>
        <family val="2"/>
      </rPr>
      <t>38</t>
    </r>
  </si>
  <si>
    <t>Sede vivero Universidad Distrital- Parque Ecológico Mataredonda Choachí- Sede vivero Universidad Distrital</t>
  </si>
  <si>
    <t>JUAN GARIBELLO</t>
  </si>
  <si>
    <t>Universidad Distrital Cra 8 # 40b-78, Bogotá - San gil- Santander Barichara, Santander- San Gil – Panaca Santander – San gil - Universidad Distrital Cra 8 # 40b-78, Bogotá</t>
  </si>
  <si>
    <t>Salida de la ciudad de Bogotá D.C. (carrera octava con calle cuarenta Sede Central) a las 6:00 a.m., se llegada a la hidroeléctrica El Paraíso, se llevará a cabo una reunión con los integrantes de la comunidad circunvecina a la hidroeléctrica, donde se hondará temas relacionados a la problemática ambiental que tiene dicha vereda. 
Se prosigue el recorrido hacia la Alcaldía de Mesitas
Luego e realizara la visita a la Empresa Empucol ubicada en el municipio de Mesitas del colegio.
Los estudiantes almorzaran en la plaza de mercado y de allí se sale hacia la Inspección la Victoria
Hacia las 8:00 p.m. se regresa a la ciudad de Bogotá al mismo sitio de partida</t>
  </si>
  <si>
    <t>Salida sede Central (5 am) Bogota, Planta Francisco Weisner Vía La Calera, Guasca  (Km 16 monumento del agua); Hidroelectrica Sueva II; Guatavita urbana (embalse del Tominé); Sesquile Rural Compuertas de Achuri sobre el río Bogotá retorno a Bogotá</t>
  </si>
  <si>
    <t>Helmut Espinosa</t>
  </si>
  <si>
    <t>Bogotá(Sede Central)-Alto del Vino- Villeta zona rural -Alto del trigo- Alto del Trigo vía Vianí-Mariquita- Armero-Cambao-Puerto Bogotá-Honda-Bogotá</t>
  </si>
  <si>
    <t>Dia 1. Bogotá, Girardot - Relleno Sanitario Praderas del Magdalena - Ibagué
Dia 2. Ibagué, Quimbaya - Hacienda de Mama Lulu
Dia 3. Pereira, Santa Rosa - Lombricultura</t>
  </si>
  <si>
    <t>1:00 AM</t>
  </si>
  <si>
    <t>Carmen Mosquera</t>
  </si>
  <si>
    <t>Bogota-chía- zipaquirá- embalse neusa</t>
  </si>
  <si>
    <t>JAIME UNRIZA</t>
  </si>
  <si>
    <t>Bogotá- Villavicencio- Restrepo- Cumaral- Bogotá</t>
  </si>
  <si>
    <t>Tito Gutierrez</t>
  </si>
  <si>
    <t>Bogotá-Macheta y veredas-Bogotá</t>
  </si>
  <si>
    <t>Bogotá-Ibague- Cañon de Combeima- Bogotá</t>
  </si>
  <si>
    <t>Erney Ramos</t>
  </si>
  <si>
    <t>Bogotá Tunja Corpoboyaca Santa Rosa de Viterbo San Antonio Ensayos de progenie Vivero San Jorge Batallón Silva Plazas Duitama Bogota</t>
  </si>
  <si>
    <t>Niria Bonza</t>
  </si>
  <si>
    <t>Bogotá Sede Central - Santa Marta (Rodadero) - Parque Tayrona - Rodadero - Parque Tayrona - Rodadero - Puerto Santa Marta - Rodadero - Bogotá Sede Vivero</t>
  </si>
  <si>
    <t>Zamir Maturana</t>
  </si>
  <si>
    <t>Salida sede central Udistrital Bogotá  con dirección municipio de Tenjo y vía municipio de Guatavita y regreso a Bogotá</t>
  </si>
  <si>
    <t>se parte de la sede 40 a las 4:30 am nos dirigimos a la quebrada cune , salto micos y se termina en el municipio de Villeta cada una de las paradas tendrá una medición de campo con instrumentación y bitácora de trabajo.</t>
  </si>
  <si>
    <t>4:30 AM</t>
  </si>
  <si>
    <t>Jaime Gil</t>
  </si>
  <si>
    <t>Salida de la Universidad Distrital Sede Vivero a sin paradas intermedias al casco urbano de Choachi. Disponibilidad todo el día. Regreso en la tarde Choachi - Sede Vivero universidad Distrital</t>
  </si>
  <si>
    <t>311 8808017</t>
  </si>
  <si>
    <t>Vehiculo cómodo y con aire acondicionado SOLICITUD PARA 56 PASAJEROS CC 1022339649</t>
  </si>
  <si>
    <t>CC 19489088</t>
  </si>
  <si>
    <t>CC 1013582950</t>
  </si>
  <si>
    <t>CC 1031125521</t>
  </si>
  <si>
    <t>CC 79799400</t>
  </si>
  <si>
    <t>CC 1026262869</t>
  </si>
  <si>
    <t>CC 93401747</t>
  </si>
  <si>
    <t>CC 51977882</t>
  </si>
  <si>
    <t>Salida Sede calle 40 (Sabio Caldas)
Carrera séptima hacia el norte-Avenida circunvalar
Vía la Calera-La Calera-Vía PNN Chingaza-Piedras Gordas
Ingreso a al PNN-Piedra Gordas -Vía PNN Chingaza - Bogotá 
La Calera-Vía Bogotá-Avenida circunvalar-Carrera séptima hacia el sur-Llegada Sede calle 40 (Sabio Caldas)</t>
  </si>
  <si>
    <t>Ángela Parrado Roselli</t>
  </si>
  <si>
    <t>CC 52622477</t>
  </si>
  <si>
    <t>CC 52028537</t>
  </si>
  <si>
    <t>CC 1023863636</t>
  </si>
  <si>
    <t>CC 51882764</t>
  </si>
  <si>
    <t>CHINGAZA</t>
  </si>
  <si>
    <t>Mery Helen Tijaro Orejuela</t>
  </si>
  <si>
    <t>VIANI</t>
  </si>
  <si>
    <t xml:space="preserve">asab CARREA 2 # 12 D - 23 </t>
  </si>
  <si>
    <t xml:space="preserve">José Félix Assad Cuéllar </t>
  </si>
  <si>
    <t>Universidad Distrital Cra 8 # 40b-78, Bogotá 
Doradal, Puerto Triunfo, Antioquia-Medellín, Antioquia
Bello, Antioquia-Barbosa, Antioquia-Bello, Antioquia
Barbosa, Antioquia-Universidad Distrital Cra 8 # 40b-78, Bogotá</t>
  </si>
  <si>
    <t>Salida: Bogotá sede 40 12:00 a.m:  -Visita Guatapè11:00 a.m -Segundo día--Medellín: Visita Plaza de mercado 8 a.m
Visita Cementerio 10:00 a.m-Visita Santafe de antioquia2 p.m
Tercer día-Medellín: Visita Empresarial
Medellín: Visita metro 11 a.m-Retorno Bogotá 3 p.m</t>
  </si>
  <si>
    <t>CC 79505180</t>
  </si>
  <si>
    <t>EL REQUERIMIENTO SE REALIZA POR 85 PASAJERTOS CC 80810915</t>
  </si>
  <si>
    <t>CC 79524195</t>
  </si>
  <si>
    <t>CC 1032421098</t>
  </si>
  <si>
    <t>EL REQUERIMIENTO SE REALIZA POR 58 PASAJERTOS CC 52458225</t>
  </si>
  <si>
    <t>Juan Camilo Dumar Rodríguez</t>
  </si>
  <si>
    <t>Bogotá - Parque Principal  Pore (Casanare)</t>
  </si>
  <si>
    <t>PORE (CASANARE)</t>
  </si>
  <si>
    <t>Bogota-chingaza-gacheta-bogota. Visita día 1: se iniciará recorrido Bogotá vía Sueva con párada en Páramo de Chingaza Ruta del Agua por 1 hora - Se continuará a Sueva y se realizará la caminata a la Cascada de Sueva por 4 horas. Se retornara a Gacheta. Día 2. Muestreo de hongos con retorno a Bogotá a las 3pm.</t>
  </si>
  <si>
    <t>2:00 pm.</t>
  </si>
  <si>
    <t>INGRITH ZARATE CABALLERO</t>
  </si>
  <si>
    <t>Carlos Hernan Castro</t>
  </si>
  <si>
    <t>2:00pm</t>
  </si>
  <si>
    <t>Eider Alexander Narváez Cubillos</t>
  </si>
  <si>
    <t>Edwin Rivas - Gabriela Mago</t>
  </si>
  <si>
    <t>3134665457 - 3167875313</t>
  </si>
  <si>
    <t>Dia 1:Bogotá (Salida 5 am) - Caqueza (Cundinamarca) Parada urbana y recorrido rural en distancia de 12 kilómetros (Vías sin Pavimentar).
Caqueza - Villavicencio: Parada Urbana en Villavicencio.
Villavicencio - Puerto López: Parada Urbana (Pernoctada)
Dia 2: Puerto López - Alto Menegua - Cabuyaro (Parada Rural) - Alto Menegua (Parada Rural) - Puerto López (Pernoctada)
Dia 3: Trabajo de los estudiantes en Puerto López y Regreso a Bogotá a las 2 pm
Llegada a Bogotá 9 pm.</t>
  </si>
  <si>
    <t>Bógota-Paipa (termopaipa)-Bogotá</t>
  </si>
  <si>
    <t>Bogotá - Día Salida 6:30 a.m. vía Villavicencio, vía Cáqueza-Choachi 9:00 a.m.,
Municipio de Cáqueza, veredas: Centro, Placitas, Tausa y Tausuta,
Subida al cerro de la Virgen de Monruta 11:00 a.m., 3:00 p.m, veredas:
 Monruta, El Campin, Ubatoque, Pantano de Carlos y el Páramo,
retorno a Bogotá sede Sabio Caldas 6:30 p.m.</t>
  </si>
  <si>
    <t>Bogotá-Pereira-Cali (Recorridos urbanos y rurales)-Bogotá</t>
  </si>
  <si>
    <t>CC 79211385</t>
  </si>
  <si>
    <t>CC 79662344 ESPERAR AL DOCENTE EN EL PARQUEADERO DE LIDERTUR</t>
  </si>
  <si>
    <t>CC 52087147</t>
  </si>
  <si>
    <t>CC 80075542</t>
  </si>
  <si>
    <t>CC 80778345</t>
  </si>
  <si>
    <t>CC 11794134</t>
  </si>
  <si>
    <r>
      <t xml:space="preserve">18 - </t>
    </r>
    <r>
      <rPr>
        <sz val="7"/>
        <color rgb="FFED0000"/>
        <rFont val="Tahoma"/>
        <family val="2"/>
      </rPr>
      <t>20</t>
    </r>
  </si>
  <si>
    <t>CC 52113114</t>
  </si>
  <si>
    <t>CLAUDIA MORENO</t>
  </si>
  <si>
    <t>Vehiculo cómodo y con aire acondicionado, salida desde la Facultad Tecnológica CC 51953330</t>
  </si>
  <si>
    <t>CC 51946252</t>
  </si>
  <si>
    <r>
      <t xml:space="preserve">32 - </t>
    </r>
    <r>
      <rPr>
        <sz val="7"/>
        <color rgb="FFED0000"/>
        <rFont val="Tahoma"/>
        <family val="2"/>
      </rPr>
      <t>20</t>
    </r>
  </si>
  <si>
    <t>CC 79612315</t>
  </si>
  <si>
    <t>2 buses de 40 pasajeros CC 52087520</t>
  </si>
  <si>
    <t xml:space="preserve">LUZ WALDO </t>
  </si>
  <si>
    <t>Facultad Tecnologica  / Planta de Tratamiento de Agua Tibitoc ( Via Briceño Zipaquira)FaultadTecnologica</t>
  </si>
  <si>
    <t>El 29 de MAYO, Salida de la ciudad de Bogotá D.C. (carrera octava con calle cuarenta Sede Central) a las 6:00 a.m., se visitará el Relleno Sanitario Doña Juana en Bogotá, se termina el recorrido, 1:00pm, se llega al municipio de Caqueza donde se hará un recorrido por parte de los estudiantes donde se realizará cuarteo-Se prosigue el recorrido hacia Villavicencio en el cual llegaremos hacia las 5:00pm-El 30 de MAYO a las 7:00 am nos iremos a la Granja Metropolitana en Restrepo. El 31 de MAYO 8:00 a.m. recorrido rio guatiquia y visita al parque los Ocarros y Centro Comercial Primavera en Villavicencio, se parte hacia Bogotá a las 6:00 p.m. para estar llegando al sitio de partida a las 10:00 p.m.</t>
  </si>
  <si>
    <r>
      <t xml:space="preserve">28 - </t>
    </r>
    <r>
      <rPr>
        <sz val="7"/>
        <color rgb="FFFF0000"/>
        <rFont val="Tahoma"/>
        <family val="2"/>
      </rPr>
      <t>30</t>
    </r>
  </si>
  <si>
    <t>CC 79721124</t>
  </si>
  <si>
    <t>CC 43497775</t>
  </si>
  <si>
    <t>CC 7227393</t>
  </si>
  <si>
    <t>CC 71992871</t>
  </si>
  <si>
    <t>Universidad Distrital Francisco José de Caldas Sede Macarena B</t>
  </si>
  <si>
    <t>NELLY BIBIANA MORALES POSADA y LUIS FRANCISCO
BECERRA GALINDO</t>
  </si>
  <si>
    <t>3125599907 y 3212088313</t>
  </si>
  <si>
    <t>Bogotá, Puente de Boyacá, Samacá, Villa de Leyva, Villa de leyva: recorridos urbanos y rurales: Museo Paleontológico, Observatorio Solar Muisca, Cipaleo. Villa de Leyva, Chiquinquirá, Fúquene, Laguna de Fúquene, Santuario de la Isla - IGAC. Ubaté, Bogotá</t>
  </si>
  <si>
    <t>Samacá, Villa de Leyva y Chiquinquira</t>
  </si>
  <si>
    <t>Sede Calle 40 de la Universidad Distrital Francisco José de Caldas}</t>
  </si>
  <si>
    <t>310 6181950
318 6967167
3132633405</t>
  </si>
  <si>
    <t>San Martín (Meta)</t>
  </si>
  <si>
    <t>Bucaramanga</t>
  </si>
  <si>
    <t>Universidad Distrital Sede Macarena A</t>
  </si>
  <si>
    <t>Yesid Javier Salas
Sarmiento</t>
  </si>
  <si>
    <t>Agrosavia Nataima (Espinal, Tolima</t>
  </si>
  <si>
    <t>Luis Francisco
Becerra Galindo</t>
  </si>
  <si>
    <t xml:space="preserve">Cali (Emisoras Telepacífico, BLU Radio, Olimica Stereo y Caracol Radio, Universidad Valle, Cristo Rey ) - Palmira (Zona Industrial Km 1 vía Ingenio Rio Paila y Hacienda La María) -Juanchito </t>
  </si>
  <si>
    <t>Sede Bosa Porvenir Calle 52 sur No. 93D-39</t>
  </si>
  <si>
    <t>Jaime Andrés
Wilches Tinjacá</t>
  </si>
  <si>
    <t>CC 79756506</t>
  </si>
  <si>
    <t>CC 51979694</t>
  </si>
  <si>
    <r>
      <t xml:space="preserve">21 - </t>
    </r>
    <r>
      <rPr>
        <sz val="7"/>
        <color rgb="FFED0000"/>
        <rFont val="Tahoma"/>
        <family val="2"/>
      </rPr>
      <t>17</t>
    </r>
  </si>
  <si>
    <t>CC 52958449</t>
  </si>
  <si>
    <t>300 6939189</t>
  </si>
  <si>
    <t>313 2210644</t>
  </si>
  <si>
    <t>Bogotá-Tocancipá- cogua -Sopó-Bogotá</t>
  </si>
  <si>
    <t>CC 2470624</t>
  </si>
  <si>
    <t>SE SOLICITAN DOS BUSES CON CAPACIDAD DE 30 PASAJEROS CC 19422121</t>
  </si>
  <si>
    <t>2 BUSETAS CC 79858818</t>
  </si>
  <si>
    <t>Universidad Distrital Calle 40, #40b- a 40b-, Cra. 8 #32 Sur94, Bogotá-Parque entre las nubes, Usme,Bogotá
La Regadera, Bogotá-lago Chisaca, Bogotá
Laguna los Tunjos, Sumapaz, Bogotá
La Fiscala, Usme, Bogotá-Universidad Distrital Calle 40, #40b- a 40b-, Cra. 8 #32 Sur94, Bogotá</t>
  </si>
  <si>
    <t>CC 79382488</t>
  </si>
  <si>
    <t>CC 1023880045</t>
  </si>
  <si>
    <t>3 buses (dos de 40 pasajeros y uno de 30 pasajeros) CC 80051863</t>
  </si>
  <si>
    <t>CC 19288119 POR SOLICITUD DE LA UNIVERSIDAD SE SOLICITO CAMBIO DE TIPOLOGIA PARA BUSETA POR TRASLADO DE ELEEMNTOS CORREO DEL 6/06/25 11:45 LA UNIVERSIDAD AUTORIZA UN DIA ADICIONAL POR MEDIO DE PAOLA GUTIERREZ 320 4088571</t>
  </si>
  <si>
    <t>CC 79418769</t>
  </si>
  <si>
    <t>LA MESA - GRAN VIA</t>
  </si>
  <si>
    <t>CC 51982893</t>
  </si>
  <si>
    <t>CC 11436099</t>
  </si>
  <si>
    <t>CC 51609317</t>
  </si>
  <si>
    <t>SE REALIZA LA SOLICITUD PARA 58 PASAJEROS CC 52113114</t>
  </si>
  <si>
    <t>Dia 1 Bogota - Medellin 9 h, Recorridos Medellín - Pernoctada en Medellín - Dia 2 Actividad en Medellin -Medellín - Monteria 8 h- Actividad y recorrido en Montería - Pernoctada en Monteria - Dia 3 Actividad Monteria -Recorrido Mocarí – Actividad y recorrido en Lorica-Actividad y recorrido Coveñas - Cartagena 5 h - Pernoctada en Cartagena - Dia 4 Actividad y recorrido Cartagena - Cartagena - Barranquilla 3 h - Actividad Barranquilla – Pernoctada Barranquilla - Dia 5 Actividad y recorridos Barranquilla – Santa Marta 5 h - Pernoctada en Santa Marta - Dia 6 Actividad y recorridos Santa Marta y Taganga - Pernoctada en Santa Marta - Dia 7 Santa Marta – Bogotá.</t>
  </si>
  <si>
    <t>Yenny Marín Salazar - Claudia Berenice Rojas - Nelson Jorge Algarin</t>
  </si>
  <si>
    <t>3208367938 - 3005609192 - 3004699427</t>
  </si>
  <si>
    <t>Sede Central Bogotá-Cota-Chía-Cajicá-Zipaquirá-Cogua-Bogotá Sede Central</t>
  </si>
  <si>
    <t>Bogotá-Espinal-Neiva.rivera-Neiva-Tatacoa-Villavieja-Neiva-Bogotá</t>
  </si>
  <si>
    <t>Bogotá U Distrital calle 40; Mosquera; labortorio CAR;Mosquera; Bogotá Udistrital Calle 40</t>
  </si>
  <si>
    <t>Sede Central Bogotá-Tocancipá-Guatavita-Sopó-Bogotá Sede Central</t>
  </si>
  <si>
    <t>La dorada</t>
  </si>
  <si>
    <t>Bogotá Sede Universidad Distrital  Calle 40- Laguna de Chisacá (Páramo de Sumapaz)- Bogotá Sede Universidad Distrital  Calle 40-</t>
  </si>
  <si>
    <t>Dia 1. Bogotá – Mariquita
Dia 2. Mariquita – Manizales
Dia 3. Manizales
Dia 4. Manizales – Nevado del Ruiz - Bogotá</t>
  </si>
  <si>
    <t>Bogotá-Villapinzon-Villa de leiva- Bogotá</t>
  </si>
  <si>
    <t>Bogotá, Fusagasuga, Giaradot, nariño, Bogotá</t>
  </si>
  <si>
    <t>Bogotá, Cerro de Guadalupe, Choachí, Bogotá. Las observaciones se realizan a lo largo de la carretera.</t>
  </si>
  <si>
    <t>Bogotá  UD Calle 40-Samacá-Asocoque-Zona Industrial-Samaca-Bogotá UD Calle 40</t>
  </si>
  <si>
    <t>Bogotá – Desierto de Checua, Nemocón (Cundinamarca) también conocido como el desierto de la Tatacoita. Zona urbana del municipio de Nemocón, Visita a la mina de sal de Nemocón. Bogotá.</t>
  </si>
  <si>
    <t>Bogotá-Mosquera-Bogotá</t>
  </si>
  <si>
    <t>Bogotá sede cra. 8 calle 40- calle80-La Vega-puente carretera a laguna El Tabacal-Laguna El Tabacal y regreso</t>
  </si>
  <si>
    <t>Salida de Bogotá Rumbo a Restrepo Meta, a la finca cosmopolitana donde se ven sistemas productivos sostenibles, que integran tanto la siembra de plantas tropicales de todo tipo, como la cría de cuyes, conejos, peces, aves, cerdos y vacas. Ida y regreso a Lacteos la Catira</t>
  </si>
  <si>
    <t>Salida Sede 40 - 5am
Llegada Cucunuba - 8am
Salida Cucunuba - 12pm
Llegada Cogua - 1pm
Salida Cogua - 3pm
Llegada Tabio - 4pm
Salida Tabio - 6pm
Salida Sede 40 - 9pm</t>
  </si>
  <si>
    <t>Salida de la ciudad de Bogotá D.C. (carrera octava con calle cuarenta Sede Central) a las 6:00 a.m., se llegada al Municipio de Mosquera, se llevará a cabo una reunión con funcionarios de la alcaldía y luego con los integrantes de la comunidad circunvecina, donde se hondará temas relacionados a la problemática ambiental que tiene dicho municipio. Los estudiantes almorzaran en la plaza de mercado
Se prosigue el recorrido hacia la Alcaldía de San Antonio del Tequendama, se realizará la visita a la Empresas prestadoras de servicios públicos, se pernota en este municipio
Al dia siguiente se sale hacia El municipio de Tena, donde se realizarán visitas a los diferentes órganos de control del municipio
Nos desplazaremos hacia el municipio de Anapoima donde se visitará la plaza de mercado, el cementerio municipal y se realizaran varias encuestas en cuanto a la problemática ambiental que se presente en la zona.
Hacia las 7:00 p.m. se regresa a la ciudad de Bogotá al mismo sitio de partida</t>
  </si>
  <si>
    <t>salida sede central a las 5:00 am destino colegio bilingüe la enseñanza, después acceso a bocatoma planta tibitoc Briceño, después se realiza visita a las plantas del municipio de Sesquilé y se dirige la visita a la represa del sisga donde nos regresaríamos a Bogotá a la sede central.</t>
  </si>
  <si>
    <t>Universidad Distrital Sede 40-Aula Ambiental Soratama</t>
  </si>
  <si>
    <t>Salida 7 am  desde Bogotá sede calle 40 Universidad Distrital Francisco José de Caldas, portal 80, puente de guadua, Tenjo y finalmente llegada al municipio de Tabio Cundinamarca, sobre las 9.30 de la mañana, visita obra de infraestructura vial, retorno 1 de la tarde hasta la sede calle 40 Universidad Distrital Francisco José de Caldas</t>
  </si>
  <si>
    <t>Se inició el recorrido desde la ciudad de Bogotá haciendo una primera parada técnica en cercanías al municipio de Villa Pinzón para luego desplazarnos por una vía terciaria a el páramo de Guacheneque, esto con el objeto de hacer un Track GPS para luego procesar en laboratorio y demostrar la eficacia que tiene un sistema de navegación de baja precisión capturado con dispositivos móviles entre otros. Se regresa a la vía principal pasando por Ventaquemada donde se detendrá a consumo de alimentos, se retoma luego ruta Tunja hasta llegar al municipio de Paipa en el Departamento de Boyacá.</t>
  </si>
  <si>
    <t>CLAUDIA GUERRERO</t>
  </si>
  <si>
    <t>Edward Tovar</t>
  </si>
  <si>
    <t>Gabriel Escobar</t>
  </si>
  <si>
    <t>Nicolás Romero</t>
  </si>
  <si>
    <t>Ninguna</t>
  </si>
  <si>
    <t>Jhon León</t>
  </si>
  <si>
    <t>Nancy Pulido</t>
  </si>
  <si>
    <t>300 2250549</t>
  </si>
  <si>
    <t>Luz Cardenas</t>
  </si>
  <si>
    <t>9:00 AM</t>
  </si>
  <si>
    <t>Carlos García</t>
  </si>
  <si>
    <t>Diego Torres</t>
  </si>
  <si>
    <t>IVAN ARDILA</t>
  </si>
  <si>
    <t>DIANA JURADO</t>
  </si>
  <si>
    <t>Fabio Rodríguez</t>
  </si>
  <si>
    <t>CC 52077862</t>
  </si>
  <si>
    <t>CC 1015418157</t>
  </si>
  <si>
    <t>CC 54251976</t>
  </si>
  <si>
    <t>EL SERVICIO SE SOLICITO PARA 55 PASAJEROS CC 80810915</t>
  </si>
  <si>
    <t>CC 1022328522</t>
  </si>
  <si>
    <t>318 3940701</t>
  </si>
  <si>
    <t xml:space="preserve">Bogotá – UBATE - CUCUNUBA Desierto de Checua, CHOCONTA Bogotá. </t>
  </si>
  <si>
    <t>CANCELADA POR CORREO DEL 17/06/2025 3:18 PM</t>
  </si>
  <si>
    <t>Vicente Del Castillo Cairoza - LUIS ALFONSO GUTIERRES</t>
  </si>
  <si>
    <t>CC 73080488 - CC 79670879</t>
  </si>
  <si>
    <t>CC 1010196098</t>
  </si>
  <si>
    <t>CC 79865119</t>
  </si>
  <si>
    <t>CC 52458225</t>
  </si>
  <si>
    <t>CC 86002561</t>
  </si>
  <si>
    <t>LLD14658</t>
  </si>
  <si>
    <t>LLD14550</t>
  </si>
  <si>
    <t>LLD 14976</t>
  </si>
  <si>
    <t>CC 19260579</t>
  </si>
  <si>
    <t>LLD 15351</t>
  </si>
  <si>
    <t>WPL892</t>
  </si>
  <si>
    <t>JHON FREDY LOPEZ AGUASACO</t>
  </si>
  <si>
    <t>Yisselle Indira Acuña Hereira</t>
  </si>
  <si>
    <t>GUAIMARAL - SESQUILE</t>
  </si>
  <si>
    <r>
      <t>29 -</t>
    </r>
    <r>
      <rPr>
        <sz val="7"/>
        <color rgb="FFFF0000"/>
        <rFont val="Tahoma"/>
        <family val="2"/>
      </rPr>
      <t xml:space="preserve"> 30</t>
    </r>
  </si>
  <si>
    <t>CC 79640469</t>
  </si>
  <si>
    <t>CC 79368729</t>
  </si>
  <si>
    <t>CC 80121949</t>
  </si>
  <si>
    <t>PTE # CEDULA SE DEBE EDITAR EN LA RESERVA</t>
  </si>
  <si>
    <t>Inti Camilo Monge Romero - 
Lina Rocío Dávila Giraldo</t>
  </si>
  <si>
    <t>3145932205
3102834530</t>
  </si>
  <si>
    <t>Beatriz Devia</t>
  </si>
  <si>
    <t>Viota Sedero Mogambo</t>
  </si>
  <si>
    <t>sede calal 40 con cra 8</t>
  </si>
  <si>
    <t>4:00pm</t>
  </si>
  <si>
    <t>William Riaño M</t>
  </si>
  <si>
    <t>Bogotá - Tenjo (recorridos urbanos y rurales) - Bogotá</t>
  </si>
  <si>
    <t>Julián Rendon</t>
  </si>
  <si>
    <t>Esperanza Pulido</t>
  </si>
  <si>
    <t>Mónika Echavarría</t>
  </si>
  <si>
    <t>Martin Sánchez</t>
  </si>
  <si>
    <t>11:30 PM</t>
  </si>
  <si>
    <t>Bogotá, páramo de Guacheneque, villa pinzón, Chocontá, Tocancipá-Parque Jaime Duque, Puente Cundinamarca, Bogotá, Tena, Girardot, Tocaima, Apulo, Tena, Muña, y Bogotá. en cada uno de los recorridos se deberá hacer una parada en la ronda del rio Bogotá para que los estudiantes puedan hacer muestreo de aguas. El dia 1 el recorrido es en la cuenca alta y medio del rio Bogotá entre el municipio de Villa Pinzon y Bogotá. Después del ultimo punto de muestreo en Bogotá se iniciara recorrido a la ciudad de Girardot donde se pernoctara. En dia 2 de la salida de campo es recorriendo la cuenca baja del rio Bogotá con rumbo a Bogotá</t>
  </si>
  <si>
    <t>Salida Sede Central U Distrital 5:30 am; Municipio de la Calera vereda el salitre- Planta Weinsner 7:30 am;  Guasca sector  Periurbano Rio Aves  8:45 am;  Guasca Alto de la Cuchilla KM 18 vía  Parque  Nacional Chingaza. 10:30 am;  Guatavita urbana  embalse del Tominé 1 pm; Sesquilé Compuertas sobre  Río  Bogotá 3:30 pm, Retorno a Bogotá 5 pm autopista norte.</t>
  </si>
  <si>
    <t>Bogota-Villavicencio, Pto. Lopez, Puerto Gaitan, Villanueva, Barranca de Upia- Monterrey Casanare -Bogota.
En Pto. Lopez, Puerto Gaitan, Villanueva, Barranca de Upia- Monterrey se haran recorridos de aprox 30 km en vias secundarias y terciarias dentro de proyectos forestales</t>
  </si>
  <si>
    <t>27 de MAYO: Salida de Bogotá, sede central (carrera 8 con calle 40) a Guaduas - Cambao
28 de MAYO: Armero guayabal - Doradal
29 de MAYO: El Peñon – Guatape – Roca del Peñon
30 de MAYO: Medellin
31 de MAYO: Medellin – Mariquita – Bogotá</t>
  </si>
  <si>
    <t>Para ir a Usme Centro Toma Av. El Tintal/Av Guayacanes y Av Bosa hacia Autopista Sur. Continúa por Autopista Sur. Toma Av. Boyacá y Carretera 40 hacia Av Caracas/Cra 1 en Usme. Continúa por Av Caracas. Conduce hacia Cl 138B Sur. De regreso a Bosa Porvenir Toma Av Caracas hacia Dg. 78 Bis Sur. Toma Cl. 71 Sur, Av. Boyacá y Autopista Sur hacia Terminal De Transportes Del Sur en Bosa. Toma Av. Bosa, Av. El Tintal/Av Guayacanes y Cl. 54 Sur hacia Cl. 52 Sur.</t>
  </si>
  <si>
    <t>Bogotá Sede Central Universidad Distrital - Villavicencio, Jardin Botanico - Bogota Sede Central Universidad Distrital</t>
  </si>
  <si>
    <t>Sede Vivero, Nemocón, mina de sal Nemocón, sede vivero</t>
  </si>
  <si>
    <t>Sede 40- parque mirador de los nevados, sede 40</t>
  </si>
  <si>
    <t>Bogota sede central - Villaciencio, Jardin Botanico - Bogota sede central</t>
  </si>
  <si>
    <t>El primer día salimos de Bogota desde la sede central de la Universidad Distrital rumbo a Mocoa, Putumayo, vía Pitalito. Nos instalamos en Mocoa y desde allí vamos del día 2 al día 6 al Centro Experimental Amazónico, que queda a 9 km de Mocoa a las 7 am y nos recoge para devolvernos a Mocoa a las 5 pm. El día 7 vamos a la Vereda La Campucana, que queda a 9 km de Mocoa,  a las 7 am y nos recoge para devolvernos a Mocoa a las 5 pm. El día 8 vamos a las Cascadas del Fin del mundo que queda a 7 km de Mocoa a las 7 am y nos recoge para devolvernos a Mocoa a las 5 pm.  El día 9 vamos directo a Bogota desde Mocoa (Putumayo) hasta la Sede Central de la Universidad Distrital.</t>
  </si>
  <si>
    <t>Sede central Calle 40-Guayabetal, Cundinamarca-Villavicencio, Meta-Acacias-Guamal- San Martin-Granada-Fuente de oro-Puerto Lleras, San José del Guaviare-El Retorno-Calamar-San José del Guaviare-Granada-Villavicencio-Bogotá.</t>
  </si>
  <si>
    <t>Sede Vivero Bogotá-Choachi (finca El Tibar) vía Ubaque- Bogotá sede vivero</t>
  </si>
  <si>
    <t>Bogota: punto de salida, calle 40 cra 8
Mondoñedo: Visita de reconocimiento del relleno sanitarioi
Tena: Recorrido, botadero cielo abierto
 Apulo: Visita rio minero
Giradot: Visita Ptar, Practica trabajo comunitario, Plaza de mercado, IPS
Agua de Dios: Ptap, rio bogota, cementerio municipal
Bogota: calle 40 cra 8</t>
  </si>
  <si>
    <t>salida de la Universidad Distrital sede central de la calle 40 a las 4:30 am, primer punto Tanque paraíso III, Tv. 7 bis Este #4043, Bogotá segundo punto Colegio Bilingüe La Enseñanza Bogotá, AV. El Polo, Cl. 201 #67-12, Suba, Bogotá, Cundinamarca, seguidamente Centro de Eventos Autopista Norte, Auto. Norte #km 19, Chía, Cundinamarca seguidamente se realiza medición en el parque del rio Neusa en Cogua Cundinamarca, se realiza el proceso de análisis de agua en municipio de Zipaquirá y se realiza el regreso a Bogotá a la universidad sede 40.</t>
  </si>
  <si>
    <t>Miguel Delgado
Javier Alonso Pérez Cubides</t>
  </si>
  <si>
    <t>3164413018
3004907465</t>
  </si>
  <si>
    <t>CC 52953031 LA SALIDA SE SOLICITA PARA 70 PASAJEROS</t>
  </si>
  <si>
    <t>CC 1019013159   1 bus 30 pasajeros</t>
  </si>
  <si>
    <t>50-45</t>
  </si>
  <si>
    <t>CC 91238598</t>
  </si>
  <si>
    <t>CC 7167165</t>
  </si>
  <si>
    <t>CC 1020712981 - LA SOLICITUD SE REALIZO PARA 56 PASAJEROS</t>
  </si>
  <si>
    <t>LA SOLICITUD SE REALIZO PARA 70 PASAJEROS</t>
  </si>
  <si>
    <t>CC 79663999</t>
  </si>
  <si>
    <t>CC 51953330LA - SOLICITUD SE REALIZO PARA 50 PASAJEROS</t>
  </si>
  <si>
    <t>CC 53003380</t>
  </si>
  <si>
    <r>
      <rPr>
        <b/>
        <sz val="8"/>
        <rFont val="Calibri"/>
        <family val="2"/>
        <scheme val="minor"/>
      </rPr>
      <t>Adriana López</t>
    </r>
    <r>
      <rPr>
        <sz val="8"/>
        <rFont val="Calibri"/>
        <family val="2"/>
        <scheme val="minor"/>
      </rPr>
      <t xml:space="preserve">  Elsy Yaneth
Castillo
Ordoñez
Diego Bernardo
Rendón Lara
Camacho</t>
    </r>
  </si>
  <si>
    <t>CC 51.982.191  SE SOLICITA SERVICIO PARA 62 PASAJEROS</t>
  </si>
  <si>
    <t>SUMAPAZ</t>
  </si>
  <si>
    <t>QUIMBAYA</t>
  </si>
  <si>
    <t>SASAIMA</t>
  </si>
  <si>
    <r>
      <t xml:space="preserve">25 - </t>
    </r>
    <r>
      <rPr>
        <sz val="7"/>
        <color rgb="FFFF0000"/>
        <rFont val="Tahoma"/>
        <family val="2"/>
      </rPr>
      <t>26</t>
    </r>
  </si>
  <si>
    <t>MARIQUITA</t>
  </si>
  <si>
    <t>NEMOCON</t>
  </si>
  <si>
    <t>GUAYABAL</t>
  </si>
  <si>
    <t>FACATATIVA</t>
  </si>
  <si>
    <t>SOATA</t>
  </si>
  <si>
    <t>MONTERIA</t>
  </si>
  <si>
    <t>Universidad Distrital Francisco José de Caldas-Sede Macarena B hacia la B hacia la PTAR El Salitre Ampliada y plta de tratamiento de agusa residuales
Optimizada.</t>
  </si>
  <si>
    <t>25/ 06/2025: 4:00 a.m Salida desde Bogotá- Universidad Distrital Francisco
José de Caldas- Sede Macarena B.25/ 06/2025: 1:00 – 2:00 p.m. Almuerzo
25/ 06/2025: 2:00 – 4:00 p.m. Visita al Parque Natural el Vinculo Buga
25/ 06/2025: 4:00 – 5:00 p.m. Traslado y llegada a Buga
25/ 06/2025: 5:00 – 6:30 p.m. Visita a la Basílica del Señor de los Milagros
25/ 06/2025: 6:30 p.m. Cena y alojamiento26/ 06/2025: 7:30 -8:00 a.m. Salida hacia Hacienda la Lucerna. Bugalagrande.26/ 06/2025: 8:00 – 12:00 a.m. Visita Hacienda la Lucerna. Bugalagrande.26/ 06/2025: 12:00 – 1:00 a.m. Actividad Académica en el municipio dePalmira.26 06/2025: 1:00 – 2:00 p.m. Almuerzo26/ 06/2025: 2:00 – 4:00 p.m. Actividad Académica en el municipio de Palmira26/ 06/2025: 4:00 – 5:00 p.m. Traslado a alojamiento
26/ 06/2025: 5:00 p.m. Alojamiento / Cena / Desarrollo y entrega de Bitácora.27/ 06/2025: 7:00 a.m. Salida hacia la Reserva Nirvana. Palmira.
27/ 06/2025: 7:30 – 12:30 a.m. Caminata ecológica/avistamiento de
aves/Recorridos. Palmira27/ 06/2025: 12:30 – 1:30 a.m. Almuerzo campestre y cierre</t>
  </si>
  <si>
    <t>Mosquera RAMO</t>
  </si>
  <si>
    <t>CC 79327682</t>
  </si>
  <si>
    <t>CC 51774980</t>
  </si>
  <si>
    <t>CC 79764174 SE SOLICITA TRANSPORTE PARA 66 PASAJEROS</t>
  </si>
  <si>
    <t>CC 79280399</t>
  </si>
  <si>
    <t>HENRY VARGAS</t>
  </si>
  <si>
    <t>JUSTINIANO MAYORGA</t>
  </si>
  <si>
    <t>LUIS CARLOS BASTIDAS</t>
  </si>
  <si>
    <t>314 3508127</t>
  </si>
  <si>
    <t>Salida Sede 40 - 5am
Llegada Soacha Proingecol - 8am
Salida Soacha Proingecol - 12pm
Llegada Sibate (Comind SAS) - 1pm
Salida Sibate (Comind SAS) - 3pm
Llegada Bojaca - 4pm-Salida Bojaca - 6pm
Salida Sede 40 - 9pm</t>
  </si>
  <si>
    <t>Nelson Rodriguez</t>
  </si>
  <si>
    <t>311 4527265</t>
  </si>
  <si>
    <t xml:space="preserve">Dos busetas de 25 pasajeros </t>
  </si>
  <si>
    <t>CANCELADA POR CORREO DEL 25/06/25  11:37 HRS</t>
  </si>
  <si>
    <t>Bogotá-Tenjo, Recorridos Urbanos y Rurales Tenjo- PLANTA BIMBO Bogotá</t>
  </si>
  <si>
    <t>CC 79040266</t>
  </si>
  <si>
    <t>311 5684573</t>
  </si>
  <si>
    <t>BOSA SAN JOSE</t>
  </si>
  <si>
    <t>Central
CR 8 # 40 B 62</t>
  </si>
  <si>
    <t>VIVERO
CR 5 ESTE, 15-82</t>
  </si>
  <si>
    <t>ADUNILLA DE PAIBA</t>
  </si>
  <si>
    <t>CC 51799486 SE REALIZA SOLICITUD PARA TRANSPORTE DE 48 PASAJEROS</t>
  </si>
  <si>
    <t>DANIEL PENAGOS</t>
  </si>
  <si>
    <t>311 5399668</t>
  </si>
  <si>
    <t>CC 38280216</t>
  </si>
  <si>
    <t>CC 79632059</t>
  </si>
  <si>
    <t>Javier Andrés Matulevich Peláez
William Fernando Castrillón Cardona</t>
  </si>
  <si>
    <t>3163539404
3017553529</t>
  </si>
  <si>
    <t>SE SOLICITA VEHICULO PARA TRANSPORTAR 59 PX 79721124</t>
  </si>
  <si>
    <t>Rodrigo Quintero</t>
  </si>
  <si>
    <t>BOGOTA - SANTA MARTA - BOGOTA</t>
  </si>
  <si>
    <t>SANTA MARTA</t>
  </si>
  <si>
    <t>SE CANCELA POR CORREO DEL 02/07/25  15:13 HRS</t>
  </si>
  <si>
    <t xml:space="preserve">Servio Javier 
Contreras Guerrero - Claudia Berenice 
Rojas Rincón - Tito E Vargas 
Heredia - Javier Felipe 
Moncada </t>
  </si>
  <si>
    <t>3005609181 - 3005609192 - 3002674449 - 3005634128</t>
  </si>
  <si>
    <t>Francisco David
Moya Chaves</t>
  </si>
  <si>
    <t>7:00PM</t>
  </si>
  <si>
    <t>Carlos German
Ramirez Ramos</t>
  </si>
  <si>
    <t>Día 1 Bogotá (salida 7:00 a.m), *tierra negra (viáticos) , Puente de Boyacá, 
revisión de coberturas, Samacá revisión de coberturas, Museo Paleontológico, 
Observatorio Solar Muisca, Cipaleo. Villa de Leyva. Día 2 Alrededores Villa de leva (salida 8:00 am), revisión de las clasificaciones 
de las imágenes satelitales, revisión de las clasificaciones no supervisadas, 
revisión puntos de muestreo retorno , Fúquene, Laguna de Fúquene, Ubaté, 
Bogotá (4:30 pm)</t>
  </si>
  <si>
    <t>Día 1: Ruta desde Bogotá, saliendo a las 7:00 am, visita Planta Fotovoltaica de la
Compañía Alpina en Sopó.
Viaje a la población de Ubalá - Día 2: Visita al emabalse y la presa el Guavio y retorno a Bogotá a las 2:00 pm</t>
  </si>
  <si>
    <t xml:space="preserve">Bogotá- Chipaque- Cáqueza-Guayabetal-VIllacicencio Restrepo-Bogota </t>
  </si>
  <si>
    <t>SE HACE LA SOLICITUD PARA TRABNSPORTAR 110 PASAJEROS SE SOLICITA 3 VEHICULOS CON CAPACIDAD 40 PERSONAS</t>
  </si>
  <si>
    <t>FACULTAD CIENCIAS Y EDUCACIÓN</t>
  </si>
  <si>
    <t xml:space="preserve">FACULTAD DE CIENCIAS MATEMATICAS Y NATURALES </t>
  </si>
  <si>
    <t xml:space="preserve">FACULTAD DE INGENIERIA </t>
  </si>
  <si>
    <t>3043323272
3208765770</t>
  </si>
  <si>
    <t>10-07-25: 06:00 : Salida Bogotá Udistrital Sede Macarena.
10-07-25: 18:00 : Llegada Bucaramanga – Hotel.
11-07-25: 08:00 : Visita 16 estudiantes, 1 profesor Sede UIS Universidad Industrial de Santander – CROM-
MASS
11-07-25: 08:00 : Visita 21 estudiantes, 1 profesor Laboratorio BiaLaB- Bialab S.A.S-Km3 Vía Guatiguará Lote 4 Vereda Guatiguará Piedecuesta - Contiguo a Postobón
11-07-25: 18:00 : Regreso al Hotel 36 estudiantes, 2 profesores.
12-07-25: 06:00: Salida Bucaramanga Destino Bogotá.
12-07-25: 22:00: Llegada Bogotá – Sede Macarena B Universidad Distrital.</t>
  </si>
  <si>
    <t>Jorge Arturo Pinea</t>
  </si>
  <si>
    <t>Día 1 Bogotá (salida 7:00 a.m), *tierra negra (viáticos) , Puente de Boyacá, revisión de coberturas, Samacá revisión de coberturas, Museo Paleontológico, Observatorio Solar Muisca, Cipaleo. Villa de Leyva. Día 2 Alrededores Villa de leva (salida 8:00 am), revisión de las clasificaciones de las imágenes satelitales, revisión de las clasificaciones no supervisadas, revisión puntos de muestreo retorno , Fúquene, Laguna de Fúquene, Ubaté, Bogotá (4:30 pm)</t>
  </si>
  <si>
    <t>es necesario tener los datos del vehiculo y el conductor para que lo dejen entrar al destino con 3 dias de antelacion. De preferencia un vehículo con capacidad técnica para transitar por vías secundarias y terciarias. 79,764,558</t>
  </si>
  <si>
    <t>SE REALIZA SOLICITUD PARA TRANSPORTE DE 60 PASAJEROS 3 busetas con capacidad de 20 C.C. 19235204</t>
  </si>
  <si>
    <r>
      <t>40-</t>
    </r>
    <r>
      <rPr>
        <sz val="7"/>
        <color rgb="FFFF0000"/>
        <rFont val="Tahoma"/>
        <family val="2"/>
      </rPr>
      <t>31</t>
    </r>
  </si>
  <si>
    <t>CC 79852554</t>
  </si>
  <si>
    <t>1. La salida inicia en la Universidad Distrital Francisco José de Caldas, Sede Vivero a las 7:00 am. De este punto se inicia el recorrido y luego en el transcurso del día se van realizando las diferentes paradas programadas, ubicadas sobre el recorrido.
2.	Sobre las 6:00 pm se pretende estar en el Municipio donde el grupo de trabajo pernotará e iniciará actividades al siguiente día.
3.	Sobre las 7:00 am del siguiente día se efectuarán actividades programadas de la asignatura, donde se desarrollará el trabajo con equipos topográficos (Estación Total y nivel de precisión) sobre vías terciarias y cabecera central del municipio. Finalmente, este día partiremos desde la zona a la ciudad de Bogotá.
4.	Por último, se tiene programado retornar a la Universidad Distrital Francisco José de Caldas, Sede Vivero en la cual se planea estar sobre las 6:00 pm.</t>
  </si>
  <si>
    <t>CC 19407164</t>
  </si>
  <si>
    <t>PLANETARIO DISTRITAL</t>
  </si>
  <si>
    <t xml:space="preserve">CC 79379779 es necesario tener los datos del vehiculo y el conductor para que lo dejen entrar al destino con 3 dias de antelacion. De preferencia un vehículo con capacidad técnica para transitar por vías secundarias y terciarias. </t>
  </si>
  <si>
    <t xml:space="preserve">UNION TEMPORAL TCL 2025 </t>
  </si>
  <si>
    <t>NIT: 899999230</t>
  </si>
  <si>
    <t>NIT: 901943972 -9</t>
  </si>
  <si>
    <t>TERMINACION ACTUAL 17/07/25</t>
  </si>
  <si>
    <t>PLAZO DE EJECUCION 10 MESES  TERMINACION ACTUAL 17/07/25</t>
  </si>
  <si>
    <t>PPTO INICIAL</t>
  </si>
  <si>
    <t>ANAPOIMA</t>
  </si>
  <si>
    <t>SE REALIZA LA SOLICITUD POR 51 PASAJEROS CC 79980888 - MV 576 LOS LLEVA</t>
  </si>
  <si>
    <t>SE REALIZA LA SOLICITUD POR 51 PASAJEROS CC 79980888 - MV 481 RETORNA</t>
  </si>
  <si>
    <t>TAM721</t>
  </si>
  <si>
    <t>SALGADO GARCIA ROSEMBERG EDUARDO</t>
  </si>
  <si>
    <t>310 3205390</t>
  </si>
  <si>
    <t>WNY996</t>
  </si>
  <si>
    <t xml:space="preserve">TRIANA CHACON EDGAR    </t>
  </si>
  <si>
    <t>310 3018497</t>
  </si>
  <si>
    <t>ZIPACON</t>
  </si>
  <si>
    <t>ESPINAL</t>
  </si>
  <si>
    <t>GIUATAVITA</t>
  </si>
  <si>
    <t>CHOACHI</t>
  </si>
  <si>
    <t>RIVERA (HUILA)</t>
  </si>
  <si>
    <t>SANTA ROSA DE VITERBO</t>
  </si>
  <si>
    <t>AQUITANIA</t>
  </si>
  <si>
    <t>SAMACA</t>
  </si>
  <si>
    <t>GUASCA</t>
  </si>
  <si>
    <t>RESTREPO (META)</t>
  </si>
  <si>
    <t>VILLAPINZON</t>
  </si>
  <si>
    <t>TUBACUY</t>
  </si>
  <si>
    <t>SAN GIL</t>
  </si>
  <si>
    <t>ARMENIA</t>
  </si>
  <si>
    <t>LA MESA</t>
  </si>
  <si>
    <t>SESQUILE</t>
  </si>
  <si>
    <t>COGUA</t>
  </si>
  <si>
    <t xml:space="preserve">BARRANQUILLA </t>
  </si>
  <si>
    <t>CUMARAL</t>
  </si>
  <si>
    <t>CAQUEZA</t>
  </si>
  <si>
    <t>LA DORADA</t>
  </si>
  <si>
    <t>CUCUNUBA</t>
  </si>
  <si>
    <t>TABIO</t>
  </si>
  <si>
    <t>NOCAIMA</t>
  </si>
  <si>
    <t>CC 33366989</t>
  </si>
  <si>
    <t>FUZ421</t>
  </si>
  <si>
    <t>HERNANDO PENAGOS NARVAEZ</t>
  </si>
  <si>
    <t>MOCOA</t>
  </si>
  <si>
    <t>AGUA DE DIOS</t>
  </si>
  <si>
    <t xml:space="preserve">VIOTA </t>
  </si>
  <si>
    <t>GUAVIO</t>
  </si>
  <si>
    <t xml:space="preserve">CC 1014211001 - es necesario tener los datos del vehiculo y el conductor para que lo dejen entrar al destino con 3 dias de antelacion. De preferencia un vehículo con capacidad técnica para transitar por vías secundarias y terciarias. </t>
  </si>
  <si>
    <t>SEDE CALLE 40 - SEDE MACARENA A - SEDE CALLE 40</t>
  </si>
  <si>
    <t xml:space="preserve">CC </t>
  </si>
  <si>
    <t>Edwar Iván Ramírez - NATALIA VARGAS</t>
  </si>
  <si>
    <t xml:space="preserve">Diego Alejandro Silva Carrero
néstor Fabián Bravo Piñeros </t>
  </si>
  <si>
    <t>NELLY BIBIANA MORALES POSADA y LUIS FRANCISCO BECERRA GALINDO</t>
  </si>
  <si>
    <r>
      <rPr>
        <b/>
        <sz val="8"/>
        <rFont val="Tahoma"/>
        <family val="2"/>
      </rPr>
      <t>Adriana López</t>
    </r>
    <r>
      <rPr>
        <sz val="8"/>
        <rFont val="Tahoma"/>
        <family val="2"/>
      </rPr>
      <t xml:space="preserve">  Elsy Yaneth Castillo
Ordoñez Diego Bernardo
Rendón Lara Camacho</t>
    </r>
  </si>
  <si>
    <t>DOCENTE</t>
  </si>
  <si>
    <t>VALOR RECORRIDO</t>
  </si>
  <si>
    <t>VALOR TOTAL FACULTAD</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</si>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</sst>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quot;\ * #,##0.00_-;\-&quot;$&quot;\ * #,##0.00_-;_-&quot;$&quot;\ * &quot;-&quot;??_-;_-@_-"/>
    <numFmt numFmtId="43" formatCode="_-* #,##0.00_-;\-* #,##0.00_-;_-* &quot;-&quot;??_-;_-@_-"/>
    <numFmt numFmtId="164" formatCode="_-* #,##0_-;\-* #,##0_-;_-* &quot;-&quot;??_-;_-@_-"/>
    <numFmt numFmtId="165" formatCode="&quot;$&quot;\ #,##0"/>
    <numFmt numFmtId="166" formatCode="_(* #,##0.00_);_(* \(#,##0.00\);_(* &quot;-&quot;??_);_(@_)"/>
    <numFmt numFmtId="167" formatCode="d/m/yy;@"/>
    <numFmt numFmtId="168" formatCode="_(* #,##0_);_(* \(#,##0\);_(* &quot;-&quot;_);_(@_)"/>
    <numFmt numFmtId="169" formatCode="_(&quot;$&quot;* #,##0.00_);_(&quot;$&quot;* \(#,##0.00\);_(&quot;$&quot;* &quot;-&quot;??_);_(@_)"/>
    <numFmt numFmtId="170" formatCode="[$-F400]h:mm:ss\ AM/PM"/>
    <numFmt numFmtId="171" formatCode="_(&quot;$&quot;\ * #,##0.00_);_(&quot;$&quot;\ * \(#,##0.00\);_(&quot;$&quot;\ * &quot;-&quot;??_);_(@_)"/>
    <numFmt numFmtId="172" formatCode="[$-C0A]mmm\-yy;@"/>
    <numFmt numFmtId="173" formatCode="_-&quot;$&quot;* #,##0.00_-;\-&quot;$&quot;* #,##0.00_-;_-&quot;$&quot;* &quot;-&quot;??_-;_-@_-"/>
  </numFmts>
  <fonts count="47" x14ac:knownFonts="1">
    <font>
      <sz val="11"/>
      <color theme="1"/>
      <name val="Calibri"/>
      <family val="2"/>
      <scheme val="minor"/>
    </font>
    <font>
      <sz val="11"/>
      <color theme="1"/>
      <name val="Calibri"/>
      <family val="2"/>
      <scheme val="minor"/>
    </font>
    <font>
      <b/>
      <sz val="11"/>
      <color theme="1"/>
      <name val="Calibri"/>
      <family val="2"/>
      <scheme val="minor"/>
    </font>
    <font>
      <sz val="8"/>
      <color theme="1"/>
      <name val="Tahoma"/>
      <family val="2"/>
    </font>
    <font>
      <b/>
      <sz val="8"/>
      <color theme="1"/>
      <name val="Tahoma"/>
      <family val="2"/>
    </font>
    <font>
      <b/>
      <sz val="6"/>
      <color theme="1"/>
      <name val="Tahoma"/>
      <family val="2"/>
    </font>
    <font>
      <sz val="7"/>
      <color theme="1"/>
      <name val="Tahoma"/>
      <family val="2"/>
    </font>
    <font>
      <sz val="7"/>
      <name val="Tahoma"/>
      <family val="2"/>
    </font>
    <font>
      <b/>
      <u/>
      <sz val="7"/>
      <color theme="1"/>
      <name val="Tahoma"/>
      <family val="2"/>
    </font>
    <font>
      <b/>
      <sz val="7"/>
      <color theme="1"/>
      <name val="Tahoma"/>
      <family val="2"/>
    </font>
    <font>
      <sz val="7"/>
      <color rgb="FF000000"/>
      <name val="Tahoma"/>
      <family val="2"/>
    </font>
    <font>
      <b/>
      <sz val="10"/>
      <color theme="1"/>
      <name val="Tahoma"/>
      <family val="2"/>
    </font>
    <font>
      <sz val="10"/>
      <color theme="1"/>
      <name val="Tahoma"/>
      <family val="2"/>
    </font>
    <font>
      <b/>
      <sz val="12"/>
      <color theme="1"/>
      <name val="Tahoma"/>
      <family val="2"/>
    </font>
    <font>
      <sz val="12"/>
      <color theme="1"/>
      <name val="Tahoma"/>
      <family val="2"/>
    </font>
    <font>
      <sz val="8"/>
      <name val="Tahoma"/>
      <family val="2"/>
    </font>
    <font>
      <sz val="8"/>
      <color rgb="FF000000"/>
      <name val="Tahoma"/>
      <family val="2"/>
    </font>
    <font>
      <sz val="8"/>
      <color theme="1"/>
      <name val="Calibri"/>
      <family val="2"/>
      <scheme val="minor"/>
    </font>
    <font>
      <b/>
      <sz val="8"/>
      <color theme="1"/>
      <name val="Calibri"/>
      <family val="2"/>
      <scheme val="minor"/>
    </font>
    <font>
      <sz val="10"/>
      <name val="Arial"/>
      <family val="2"/>
    </font>
    <font>
      <b/>
      <sz val="8"/>
      <name val="Calibri"/>
      <family val="2"/>
      <scheme val="minor"/>
    </font>
    <font>
      <u/>
      <sz val="11"/>
      <color theme="10"/>
      <name val="Calibri"/>
      <family val="2"/>
      <scheme val="minor"/>
    </font>
    <font>
      <b/>
      <sz val="8"/>
      <color rgb="FF000000"/>
      <name val="Century Gothic"/>
      <family val="2"/>
    </font>
    <font>
      <b/>
      <sz val="8"/>
      <name val="Century Gothic"/>
      <family val="2"/>
    </font>
    <font>
      <sz val="8"/>
      <name val="Century Gothic"/>
      <family val="2"/>
    </font>
    <font>
      <sz val="8"/>
      <color rgb="FF000000"/>
      <name val="Century Gothic"/>
      <family val="2"/>
    </font>
    <font>
      <u/>
      <sz val="8"/>
      <color rgb="FF0563C1"/>
      <name val="Century Gothic"/>
      <family val="2"/>
    </font>
    <font>
      <sz val="8"/>
      <color rgb="FFFF0000"/>
      <name val="Century Gothic"/>
      <family val="2"/>
    </font>
    <font>
      <u/>
      <sz val="8"/>
      <name val="Century Gothic"/>
      <family val="2"/>
    </font>
    <font>
      <sz val="8"/>
      <color rgb="FFF4B084"/>
      <name val="Century Gothic"/>
      <family val="2"/>
    </font>
    <font>
      <sz val="8"/>
      <color rgb="FF0563C1"/>
      <name val="Century Gothic"/>
      <family val="2"/>
    </font>
    <font>
      <b/>
      <sz val="9"/>
      <color indexed="81"/>
      <name val="Tahoma"/>
      <family val="2"/>
    </font>
    <font>
      <sz val="9"/>
      <color indexed="81"/>
      <name val="Tahoma"/>
      <family val="2"/>
    </font>
    <font>
      <sz val="8"/>
      <name val="Calibri"/>
      <family val="2"/>
      <scheme val="minor"/>
    </font>
    <font>
      <b/>
      <sz val="8"/>
      <color theme="0"/>
      <name val="Century Gothic"/>
      <family val="2"/>
    </font>
    <font>
      <b/>
      <sz val="9"/>
      <color rgb="FF000000"/>
      <name val="Century Gothic"/>
      <family val="2"/>
    </font>
    <font>
      <b/>
      <sz val="12"/>
      <color theme="0"/>
      <name val="Calibri"/>
      <family val="2"/>
      <scheme val="minor"/>
    </font>
    <font>
      <sz val="8"/>
      <color rgb="FFFF0000"/>
      <name val="Calibri"/>
      <family val="2"/>
      <scheme val="minor"/>
    </font>
    <font>
      <sz val="8"/>
      <color rgb="FFFFFF00"/>
      <name val="Calibri"/>
      <family val="2"/>
      <scheme val="minor"/>
    </font>
    <font>
      <sz val="7"/>
      <color rgb="FFFF0000"/>
      <name val="Tahoma"/>
      <family val="2"/>
    </font>
    <font>
      <sz val="8"/>
      <color rgb="FFC00000"/>
      <name val="Calibri"/>
      <family val="2"/>
      <scheme val="minor"/>
    </font>
    <font>
      <sz val="7"/>
      <color rgb="FFED0000"/>
      <name val="Tahoma"/>
      <family val="2"/>
    </font>
    <font>
      <sz val="8"/>
      <name val="Calibri"/>
      <family val="2"/>
    </font>
    <font>
      <b/>
      <sz val="8"/>
      <color theme="0"/>
      <name val="Calibri"/>
      <family val="2"/>
      <scheme val="minor"/>
    </font>
    <font>
      <sz val="5"/>
      <name val="Tahoma"/>
      <family val="2"/>
    </font>
    <font>
      <sz val="11"/>
      <color rgb="FFFF0000"/>
      <name val="Calibri"/>
      <family val="2"/>
      <scheme val="minor"/>
    </font>
    <font>
      <b/>
      <sz val="8"/>
      <name val="Tahoma"/>
      <family val="2"/>
    </font>
  </fonts>
  <fills count="29">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theme="0"/>
      </patternFill>
    </fill>
    <fill>
      <patternFill patternType="solid">
        <fgColor theme="0"/>
        <bgColor rgb="FFFFFF00"/>
      </patternFill>
    </fill>
    <fill>
      <patternFill patternType="solid">
        <fgColor theme="0"/>
        <bgColor rgb="FF000000"/>
      </patternFill>
    </fill>
    <fill>
      <patternFill patternType="solid">
        <fgColor rgb="FFFFFFFF"/>
        <bgColor rgb="FFFFFFFF"/>
      </patternFill>
    </fill>
    <fill>
      <patternFill patternType="solid">
        <fgColor rgb="FFFF0000"/>
        <bgColor indexed="64"/>
      </patternFill>
    </fill>
    <fill>
      <patternFill patternType="solid">
        <fgColor rgb="FF00B0F0"/>
        <bgColor indexed="64"/>
      </patternFill>
    </fill>
    <fill>
      <patternFill patternType="solid">
        <fgColor theme="4" tint="-0.49998474074526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0000"/>
        <bgColor rgb="FF000000"/>
      </patternFill>
    </fill>
    <fill>
      <patternFill patternType="solid">
        <fgColor rgb="FF0070C0"/>
        <bgColor indexed="64"/>
      </patternFill>
    </fill>
    <fill>
      <patternFill patternType="solid">
        <fgColor theme="9" tint="-0.249977111117893"/>
        <bgColor indexed="64"/>
      </patternFill>
    </fill>
    <fill>
      <patternFill patternType="solid">
        <fgColor theme="7" tint="-0.499984740745262"/>
        <bgColor indexed="64"/>
      </patternFill>
    </fill>
    <fill>
      <patternFill patternType="solid">
        <fgColor rgb="FF3399FF"/>
        <bgColor indexed="64"/>
      </patternFill>
    </fill>
    <fill>
      <patternFill patternType="solid">
        <fgColor theme="5" tint="0.39997558519241921"/>
        <bgColor indexed="64"/>
      </patternFill>
    </fill>
    <fill>
      <patternFill patternType="solid">
        <fgColor rgb="FFFFC000"/>
        <bgColor indexed="64"/>
      </patternFill>
    </fill>
    <fill>
      <patternFill patternType="solid">
        <fgColor rgb="FF63A4F7"/>
        <bgColor indexed="64"/>
      </patternFill>
    </fill>
    <fill>
      <patternFill patternType="solid">
        <fgColor rgb="FF29B95C"/>
        <bgColor indexed="64"/>
      </patternFill>
    </fill>
    <fill>
      <patternFill patternType="solid">
        <fgColor rgb="FFEE0000"/>
        <bgColor indexed="64"/>
      </patternFill>
    </fill>
    <fill>
      <patternFill patternType="solid">
        <fgColor theme="4" tint="0.39997558519241921"/>
        <bgColor indexed="64"/>
      </patternFill>
    </fill>
    <fill>
      <patternFill patternType="solid">
        <fgColor rgb="FF0070C4"/>
        <bgColor indexed="64"/>
      </patternFill>
    </fill>
    <fill>
      <patternFill patternType="solid">
        <fgColor rgb="FF227ACB"/>
        <bgColor indexed="64"/>
      </patternFill>
    </fill>
    <fill>
      <patternFill patternType="solid">
        <fgColor theme="3" tint="0.39997558519241921"/>
        <bgColor indexed="64"/>
      </patternFill>
    </fill>
    <fill>
      <patternFill patternType="solid">
        <fgColor rgb="FFCCFFCC"/>
        <bgColor indexed="64"/>
      </patternFill>
    </fill>
    <fill>
      <patternFill patternType="solid">
        <fgColor rgb="FFFFCC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hair">
        <color indexed="64"/>
      </left>
      <right style="hair">
        <color indexed="64"/>
      </right>
      <top style="hair">
        <color indexed="64"/>
      </top>
      <bottom/>
      <diagonal/>
    </border>
    <border>
      <left/>
      <right/>
      <top/>
      <bottom style="hair">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thin">
        <color indexed="64"/>
      </top>
      <bottom/>
      <diagonal/>
    </border>
  </borders>
  <cellStyleXfs count="13">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 fillId="0" borderId="0"/>
    <xf numFmtId="0" fontId="19" fillId="0" borderId="0"/>
    <xf numFmtId="0" fontId="21" fillId="0" borderId="0" applyNumberFormat="0" applyFill="0" applyBorder="0" applyAlignment="0" applyProtection="0"/>
    <xf numFmtId="169" fontId="1" fillId="0" borderId="0" applyFont="0" applyFill="0" applyBorder="0" applyAlignment="0" applyProtection="0"/>
    <xf numFmtId="166"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173" fontId="1" fillId="0" borderId="0" applyFont="0" applyFill="0" applyBorder="0" applyAlignment="0" applyProtection="0"/>
  </cellStyleXfs>
  <cellXfs count="559">
    <xf numFmtId="0" fontId="0" fillId="0" borderId="0" xfId="0"/>
    <xf numFmtId="0" fontId="3" fillId="0" borderId="0" xfId="0" applyFont="1"/>
    <xf numFmtId="0" fontId="4" fillId="0" borderId="0" xfId="0" applyFont="1" applyAlignment="1">
      <alignment horizontal="center" vertical="center" wrapText="1"/>
    </xf>
    <xf numFmtId="164" fontId="3" fillId="0" borderId="0" xfId="1" applyNumberFormat="1" applyFont="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top" wrapText="1"/>
    </xf>
    <xf numFmtId="0" fontId="5" fillId="2" borderId="1" xfId="0" applyFont="1" applyFill="1" applyBorder="1" applyAlignment="1">
      <alignment horizontal="center" vertical="center" wrapText="1"/>
    </xf>
    <xf numFmtId="0" fontId="6" fillId="0" borderId="0" xfId="0" applyFont="1" applyAlignment="1">
      <alignment horizontal="center"/>
    </xf>
    <xf numFmtId="0" fontId="6" fillId="0" borderId="1" xfId="0" applyFont="1" applyBorder="1" applyAlignment="1">
      <alignment horizontal="center" vertical="center"/>
    </xf>
    <xf numFmtId="0" fontId="7" fillId="0" borderId="1" xfId="0" applyFont="1" applyBorder="1" applyAlignment="1">
      <alignment horizontal="justify" vertical="top" wrapText="1"/>
    </xf>
    <xf numFmtId="165" fontId="6" fillId="0" borderId="1" xfId="0" applyNumberFormat="1" applyFont="1" applyBorder="1" applyAlignment="1">
      <alignment horizontal="right" vertical="center"/>
    </xf>
    <xf numFmtId="165" fontId="4" fillId="0" borderId="1" xfId="0" applyNumberFormat="1" applyFont="1" applyBorder="1" applyAlignment="1">
      <alignment horizontal="center" vertical="center"/>
    </xf>
    <xf numFmtId="0" fontId="6" fillId="0" borderId="0" xfId="0" applyFont="1" applyAlignment="1">
      <alignment vertical="center"/>
    </xf>
    <xf numFmtId="0" fontId="7" fillId="0" borderId="2" xfId="0" applyFont="1" applyBorder="1" applyAlignment="1">
      <alignment horizontal="justify" vertical="top" wrapText="1"/>
    </xf>
    <xf numFmtId="0" fontId="6" fillId="0" borderId="2" xfId="0" applyFont="1" applyBorder="1" applyAlignment="1">
      <alignment horizontal="center" vertical="center"/>
    </xf>
    <xf numFmtId="165" fontId="4" fillId="0" borderId="2" xfId="0" applyNumberFormat="1" applyFont="1" applyBorder="1" applyAlignment="1">
      <alignment horizontal="center" vertical="center"/>
    </xf>
    <xf numFmtId="0" fontId="6" fillId="0" borderId="1" xfId="0" applyFont="1" applyBorder="1" applyAlignment="1">
      <alignment horizontal="justify" vertical="top"/>
    </xf>
    <xf numFmtId="0" fontId="6" fillId="0" borderId="1" xfId="0" applyFont="1" applyBorder="1" applyAlignment="1">
      <alignment horizontal="center" vertical="center" wrapText="1"/>
    </xf>
    <xf numFmtId="0" fontId="6" fillId="3" borderId="3" xfId="4" applyFont="1" applyFill="1" applyBorder="1" applyAlignment="1">
      <alignment horizontal="justify" vertical="top" wrapText="1"/>
    </xf>
    <xf numFmtId="1" fontId="10" fillId="4" borderId="3" xfId="4" applyNumberFormat="1" applyFont="1" applyFill="1" applyBorder="1" applyAlignment="1">
      <alignment horizontal="center" vertical="center" wrapText="1"/>
    </xf>
    <xf numFmtId="0" fontId="6" fillId="3" borderId="3" xfId="4" applyFont="1" applyFill="1" applyBorder="1" applyAlignment="1">
      <alignment horizontal="center" vertical="center" wrapText="1"/>
    </xf>
    <xf numFmtId="0" fontId="6" fillId="4" borderId="3" xfId="4" applyFont="1" applyFill="1" applyBorder="1" applyAlignment="1">
      <alignment horizontal="center" vertical="center" wrapText="1"/>
    </xf>
    <xf numFmtId="165" fontId="4" fillId="0" borderId="3" xfId="0" applyNumberFormat="1" applyFont="1" applyBorder="1" applyAlignment="1">
      <alignment horizontal="center" vertical="center"/>
    </xf>
    <xf numFmtId="0" fontId="6" fillId="3" borderId="1" xfId="4" applyFont="1" applyFill="1" applyBorder="1" applyAlignment="1">
      <alignment horizontal="justify" vertical="top" wrapText="1"/>
    </xf>
    <xf numFmtId="1" fontId="10" fillId="4" borderId="1" xfId="4" applyNumberFormat="1" applyFont="1" applyFill="1" applyBorder="1" applyAlignment="1">
      <alignment horizontal="center" vertical="center" wrapText="1"/>
    </xf>
    <xf numFmtId="0" fontId="6" fillId="3" borderId="1" xfId="4" applyFont="1" applyFill="1" applyBorder="1" applyAlignment="1">
      <alignment horizontal="center" vertical="center" wrapText="1"/>
    </xf>
    <xf numFmtId="0" fontId="6" fillId="4" borderId="1" xfId="4" applyFont="1" applyFill="1" applyBorder="1" applyAlignment="1">
      <alignment horizontal="center" vertical="center" wrapText="1"/>
    </xf>
    <xf numFmtId="0" fontId="7" fillId="3" borderId="1" xfId="4" applyFont="1" applyFill="1" applyBorder="1" applyAlignment="1">
      <alignment horizontal="center" vertical="center" wrapText="1"/>
    </xf>
    <xf numFmtId="0" fontId="10" fillId="4" borderId="1" xfId="4" applyFont="1" applyFill="1" applyBorder="1" applyAlignment="1">
      <alignment horizontal="center" vertical="center" wrapText="1"/>
    </xf>
    <xf numFmtId="0" fontId="10" fillId="5" borderId="1" xfId="4" applyFont="1" applyFill="1" applyBorder="1" applyAlignment="1">
      <alignment horizontal="center" vertical="center" wrapText="1"/>
    </xf>
    <xf numFmtId="0" fontId="10" fillId="6" borderId="1" xfId="4" applyFont="1" applyFill="1" applyBorder="1" applyAlignment="1">
      <alignment horizontal="center" vertical="center" wrapText="1"/>
    </xf>
    <xf numFmtId="0" fontId="10" fillId="0" borderId="1" xfId="4" applyFont="1" applyBorder="1" applyAlignment="1">
      <alignment horizontal="center" vertical="center" wrapText="1"/>
    </xf>
    <xf numFmtId="0" fontId="6" fillId="0" borderId="1" xfId="0" applyFont="1" applyBorder="1" applyAlignment="1">
      <alignment horizontal="justify" vertical="top" wrapText="1"/>
    </xf>
    <xf numFmtId="0" fontId="6" fillId="0" borderId="2" xfId="0" applyFont="1" applyBorder="1" applyAlignment="1">
      <alignment horizontal="justify" vertical="top" wrapText="1"/>
    </xf>
    <xf numFmtId="0" fontId="6" fillId="3" borderId="1" xfId="0" applyFont="1" applyFill="1" applyBorder="1" applyAlignment="1">
      <alignment horizontal="justify" vertical="top" wrapText="1"/>
    </xf>
    <xf numFmtId="0" fontId="7" fillId="0" borderId="1" xfId="0" applyFont="1" applyBorder="1" applyAlignment="1">
      <alignment horizontal="center" vertical="center" wrapText="1"/>
    </xf>
    <xf numFmtId="0" fontId="10" fillId="0" borderId="1" xfId="0" applyFont="1" applyBorder="1" applyAlignment="1">
      <alignment horizontal="justify" vertical="top" wrapText="1"/>
    </xf>
    <xf numFmtId="0" fontId="10" fillId="0" borderId="1" xfId="0" applyFont="1" applyBorder="1" applyAlignment="1">
      <alignment horizontal="center" vertical="center" wrapText="1"/>
    </xf>
    <xf numFmtId="0" fontId="7" fillId="0" borderId="1" xfId="0" applyFont="1" applyBorder="1" applyAlignment="1">
      <alignment horizontal="justify" vertical="top"/>
    </xf>
    <xf numFmtId="0" fontId="10" fillId="0" borderId="1" xfId="0" applyFont="1" applyBorder="1" applyAlignment="1">
      <alignment horizontal="center" vertical="center"/>
    </xf>
    <xf numFmtId="0" fontId="7" fillId="0" borderId="1" xfId="0" applyFont="1" applyBorder="1" applyAlignment="1">
      <alignment horizontal="center" vertical="center"/>
    </xf>
    <xf numFmtId="1" fontId="7" fillId="0" borderId="1" xfId="0" applyNumberFormat="1" applyFont="1" applyBorder="1" applyAlignment="1">
      <alignment horizontal="center" vertical="center"/>
    </xf>
    <xf numFmtId="0" fontId="7" fillId="7" borderId="1" xfId="0" applyFont="1" applyFill="1" applyBorder="1" applyAlignment="1">
      <alignment horizontal="center" vertical="center"/>
    </xf>
    <xf numFmtId="165" fontId="4" fillId="0" borderId="1" xfId="0" applyNumberFormat="1" applyFont="1" applyBorder="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11" fillId="0" borderId="0" xfId="0" applyFont="1" applyAlignment="1">
      <alignment horizontal="left" vertical="center"/>
    </xf>
    <xf numFmtId="49" fontId="12" fillId="0" borderId="4" xfId="0" applyNumberFormat="1" applyFont="1" applyBorder="1" applyAlignment="1">
      <alignment horizontal="justify" wrapText="1"/>
    </xf>
    <xf numFmtId="0" fontId="12" fillId="0" borderId="0" xfId="0" applyFont="1" applyAlignment="1">
      <alignment vertical="center"/>
    </xf>
    <xf numFmtId="0" fontId="11" fillId="0" borderId="0" xfId="0" applyFont="1" applyAlignment="1">
      <alignment horizontal="left" vertical="center" wrapText="1"/>
    </xf>
    <xf numFmtId="49" fontId="12" fillId="0" borderId="4" xfId="0" applyNumberFormat="1" applyFont="1" applyBorder="1" applyAlignment="1">
      <alignment horizontal="justify" vertical="top" wrapText="1"/>
    </xf>
    <xf numFmtId="0" fontId="3" fillId="0" borderId="0" xfId="0" applyFont="1" applyAlignment="1">
      <alignment horizontal="center"/>
    </xf>
    <xf numFmtId="0" fontId="4" fillId="0" borderId="0" xfId="0" applyFont="1" applyAlignment="1">
      <alignment vertical="center" wrapText="1"/>
    </xf>
    <xf numFmtId="0" fontId="14" fillId="0" borderId="0" xfId="0" applyFont="1"/>
    <xf numFmtId="0" fontId="14" fillId="0" borderId="0" xfId="0" applyFont="1" applyAlignment="1">
      <alignment horizontal="justify" vertical="top" wrapText="1"/>
    </xf>
    <xf numFmtId="0" fontId="14" fillId="0" borderId="0" xfId="0" applyFont="1" applyAlignment="1">
      <alignment horizontal="center"/>
    </xf>
    <xf numFmtId="0" fontId="4" fillId="0" borderId="1" xfId="0" applyFont="1" applyBorder="1" applyAlignment="1">
      <alignment horizontal="center" vertical="center" wrapText="1"/>
    </xf>
    <xf numFmtId="0" fontId="4" fillId="0" borderId="1" xfId="0" applyFont="1" applyBorder="1" applyAlignment="1">
      <alignment horizontal="justify" vertical="top" wrapText="1"/>
    </xf>
    <xf numFmtId="0" fontId="4" fillId="0" borderId="1" xfId="0" applyFont="1" applyBorder="1" applyAlignment="1">
      <alignment horizontal="center" vertical="top" wrapText="1"/>
    </xf>
    <xf numFmtId="0" fontId="3" fillId="0" borderId="1" xfId="0" applyFont="1" applyBorder="1" applyAlignment="1">
      <alignment horizontal="center" vertical="center"/>
    </xf>
    <xf numFmtId="0" fontId="15" fillId="0" borderId="1" xfId="0" applyFont="1" applyBorder="1" applyAlignment="1">
      <alignment vertical="top" wrapText="1"/>
    </xf>
    <xf numFmtId="0" fontId="15" fillId="0" borderId="1" xfId="0" applyFont="1" applyBorder="1" applyAlignment="1">
      <alignment horizontal="justify" vertical="top" wrapText="1"/>
    </xf>
    <xf numFmtId="43" fontId="16" fillId="0" borderId="1" xfId="1" applyFont="1" applyBorder="1" applyAlignment="1">
      <alignment horizontal="right" vertical="center"/>
    </xf>
    <xf numFmtId="0" fontId="15" fillId="0" borderId="1" xfId="0" applyFont="1" applyBorder="1" applyAlignment="1">
      <alignment horizontal="center" vertical="top" wrapText="1"/>
    </xf>
    <xf numFmtId="0" fontId="15" fillId="0" borderId="2" xfId="0" applyFont="1" applyBorder="1" applyAlignment="1">
      <alignment vertical="top" wrapText="1"/>
    </xf>
    <xf numFmtId="0" fontId="3" fillId="0" borderId="2" xfId="0" applyFont="1" applyBorder="1" applyAlignment="1">
      <alignment horizontal="center" vertical="center"/>
    </xf>
    <xf numFmtId="0" fontId="15" fillId="0" borderId="1" xfId="0" applyFont="1" applyBorder="1" applyAlignment="1">
      <alignment vertical="center" wrapText="1"/>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 xfId="0" applyFont="1" applyBorder="1" applyAlignment="1">
      <alignment horizontal="center" vertical="center" wrapText="1"/>
    </xf>
    <xf numFmtId="0" fontId="3" fillId="3" borderId="3" xfId="4" applyFont="1" applyFill="1" applyBorder="1" applyAlignment="1">
      <alignment horizontal="center" vertical="top" wrapText="1"/>
    </xf>
    <xf numFmtId="1" fontId="16" fillId="4" borderId="3" xfId="4" applyNumberFormat="1" applyFont="1" applyFill="1" applyBorder="1" applyAlignment="1">
      <alignment horizontal="center" vertical="center" wrapText="1"/>
    </xf>
    <xf numFmtId="0" fontId="3" fillId="3" borderId="3" xfId="4" applyFont="1" applyFill="1" applyBorder="1" applyAlignment="1">
      <alignment horizontal="center" vertical="center" wrapText="1"/>
    </xf>
    <xf numFmtId="0" fontId="3" fillId="4" borderId="3" xfId="4" applyFont="1" applyFill="1" applyBorder="1" applyAlignment="1">
      <alignment horizontal="center" vertical="center" wrapText="1"/>
    </xf>
    <xf numFmtId="0" fontId="3" fillId="3" borderId="1" xfId="4" applyFont="1" applyFill="1" applyBorder="1" applyAlignment="1">
      <alignment horizontal="center" vertical="top" wrapText="1"/>
    </xf>
    <xf numFmtId="1" fontId="16" fillId="4" borderId="1" xfId="4" applyNumberFormat="1" applyFont="1" applyFill="1" applyBorder="1" applyAlignment="1">
      <alignment horizontal="center" vertical="center" wrapText="1"/>
    </xf>
    <xf numFmtId="0" fontId="3" fillId="3" borderId="1" xfId="4" applyFont="1" applyFill="1" applyBorder="1" applyAlignment="1">
      <alignment horizontal="center" vertical="center" wrapText="1"/>
    </xf>
    <xf numFmtId="0" fontId="3" fillId="4" borderId="1" xfId="4" applyFont="1" applyFill="1" applyBorder="1" applyAlignment="1">
      <alignment horizontal="center" vertical="center" wrapText="1"/>
    </xf>
    <xf numFmtId="0" fontId="15" fillId="3" borderId="1" xfId="4" applyFont="1" applyFill="1" applyBorder="1" applyAlignment="1">
      <alignment horizontal="center" vertical="center" wrapText="1"/>
    </xf>
    <xf numFmtId="0" fontId="16" fillId="4" borderId="1" xfId="4" applyFont="1" applyFill="1" applyBorder="1" applyAlignment="1">
      <alignment horizontal="center" vertical="center" wrapText="1"/>
    </xf>
    <xf numFmtId="0" fontId="16" fillId="5" borderId="1" xfId="4" applyFont="1" applyFill="1" applyBorder="1" applyAlignment="1">
      <alignment horizontal="center" vertical="center" wrapText="1"/>
    </xf>
    <xf numFmtId="0" fontId="16" fillId="6" borderId="1" xfId="4" applyFont="1" applyFill="1" applyBorder="1" applyAlignment="1">
      <alignment horizontal="center" vertical="center" wrapText="1"/>
    </xf>
    <xf numFmtId="0" fontId="16" fillId="0" borderId="1" xfId="4" applyFont="1" applyBorder="1" applyAlignment="1">
      <alignment horizontal="center" vertical="center" wrapText="1"/>
    </xf>
    <xf numFmtId="0" fontId="3" fillId="0" borderId="1" xfId="0" applyFont="1" applyBorder="1" applyAlignment="1">
      <alignment horizontal="center" vertical="top" wrapText="1"/>
    </xf>
    <xf numFmtId="0" fontId="15" fillId="0" borderId="2" xfId="0" applyFont="1" applyBorder="1" applyAlignment="1">
      <alignment horizontal="center" vertical="top" wrapText="1"/>
    </xf>
    <xf numFmtId="0" fontId="3" fillId="0" borderId="2" xfId="0" applyFont="1" applyBorder="1" applyAlignment="1">
      <alignment horizontal="center" vertical="top" wrapText="1"/>
    </xf>
    <xf numFmtId="0" fontId="3" fillId="3" borderId="1" xfId="0" applyFont="1" applyFill="1" applyBorder="1" applyAlignment="1">
      <alignment horizontal="justify" vertical="top" wrapText="1"/>
    </xf>
    <xf numFmtId="0" fontId="15" fillId="0" borderId="1" xfId="0" applyFont="1" applyBorder="1" applyAlignment="1">
      <alignment horizontal="left" vertical="top" wrapText="1"/>
    </xf>
    <xf numFmtId="0" fontId="15" fillId="0" borderId="1" xfId="0" applyFont="1" applyBorder="1" applyAlignment="1">
      <alignment horizontal="center" vertical="center" wrapText="1"/>
    </xf>
    <xf numFmtId="0" fontId="3" fillId="0" borderId="1" xfId="0" applyFont="1" applyBorder="1" applyAlignment="1">
      <alignment horizontal="justify" vertical="top" wrapText="1"/>
    </xf>
    <xf numFmtId="0" fontId="16" fillId="0" borderId="1" xfId="0" applyFont="1" applyBorder="1" applyAlignment="1">
      <alignment horizontal="justify" vertical="top" wrapText="1"/>
    </xf>
    <xf numFmtId="0" fontId="16" fillId="0" borderId="1" xfId="0" applyFont="1" applyBorder="1" applyAlignment="1">
      <alignment horizontal="center" vertical="center" wrapText="1"/>
    </xf>
    <xf numFmtId="0" fontId="15" fillId="0" borderId="1" xfId="0" applyFont="1" applyBorder="1" applyAlignment="1">
      <alignment vertical="top"/>
    </xf>
    <xf numFmtId="0" fontId="16" fillId="0" borderId="1" xfId="0" applyFont="1" applyBorder="1" applyAlignment="1">
      <alignment horizontal="center" vertical="center"/>
    </xf>
    <xf numFmtId="0" fontId="15" fillId="0" borderId="1" xfId="0" applyFont="1" applyBorder="1" applyAlignment="1">
      <alignment horizontal="center" vertical="center"/>
    </xf>
    <xf numFmtId="1" fontId="15" fillId="0" borderId="1" xfId="0" applyNumberFormat="1" applyFont="1" applyBorder="1" applyAlignment="1">
      <alignment horizontal="center" vertical="center"/>
    </xf>
    <xf numFmtId="0" fontId="3" fillId="0" borderId="1" xfId="0" applyFont="1" applyBorder="1" applyAlignment="1">
      <alignment horizontal="justify" vertical="top"/>
    </xf>
    <xf numFmtId="0" fontId="15" fillId="7" borderId="1" xfId="0" applyFont="1" applyFill="1" applyBorder="1" applyAlignment="1">
      <alignment horizontal="center" vertical="center"/>
    </xf>
    <xf numFmtId="165" fontId="4" fillId="0" borderId="1" xfId="0" applyNumberFormat="1" applyFont="1" applyBorder="1"/>
    <xf numFmtId="0" fontId="3" fillId="0" borderId="0" xfId="0" applyFont="1" applyAlignment="1">
      <alignment horizontal="justify" vertical="top" wrapText="1"/>
    </xf>
    <xf numFmtId="44" fontId="4" fillId="0" borderId="0" xfId="2" applyFont="1" applyAlignment="1">
      <alignment vertical="center"/>
    </xf>
    <xf numFmtId="0" fontId="4" fillId="0" borderId="0" xfId="0" applyFont="1" applyAlignment="1">
      <alignment horizontal="left" vertical="center"/>
    </xf>
    <xf numFmtId="49" fontId="3" fillId="0" borderId="4" xfId="0" applyNumberFormat="1" applyFont="1" applyBorder="1" applyAlignment="1">
      <alignment horizontal="justify" vertical="top" wrapText="1"/>
    </xf>
    <xf numFmtId="0" fontId="4" fillId="0" borderId="0" xfId="0" applyFont="1" applyAlignment="1">
      <alignment horizontal="left" vertical="center" wrapText="1"/>
    </xf>
    <xf numFmtId="0" fontId="17" fillId="0" borderId="0" xfId="0" applyFont="1"/>
    <xf numFmtId="0" fontId="17" fillId="0" borderId="0" xfId="0" applyFont="1" applyAlignment="1">
      <alignment horizontal="center"/>
    </xf>
    <xf numFmtId="0" fontId="17" fillId="0" borderId="0" xfId="0" applyFont="1" applyAlignment="1">
      <alignment horizontal="left"/>
    </xf>
    <xf numFmtId="0" fontId="17" fillId="0" borderId="0" xfId="0" applyFont="1" applyAlignment="1">
      <alignment horizontal="center" vertical="center"/>
    </xf>
    <xf numFmtId="167" fontId="17" fillId="0" borderId="0" xfId="0" applyNumberFormat="1" applyFont="1" applyAlignment="1">
      <alignment horizontal="center" vertical="center"/>
    </xf>
    <xf numFmtId="168" fontId="18" fillId="11" borderId="2" xfId="0" applyNumberFormat="1" applyFont="1" applyFill="1" applyBorder="1" applyAlignment="1">
      <alignment vertical="center"/>
    </xf>
    <xf numFmtId="168" fontId="17" fillId="0" borderId="5" xfId="0" applyNumberFormat="1" applyFont="1" applyBorder="1" applyAlignment="1">
      <alignment horizontal="right" vertical="center"/>
    </xf>
    <xf numFmtId="168" fontId="17" fillId="0" borderId="0" xfId="0" applyNumberFormat="1" applyFont="1" applyAlignment="1">
      <alignment horizontal="right" vertical="center"/>
    </xf>
    <xf numFmtId="0" fontId="18" fillId="12" borderId="5" xfId="0" applyFont="1" applyFill="1" applyBorder="1" applyAlignment="1">
      <alignment horizontal="center" vertical="center" wrapText="1"/>
    </xf>
    <xf numFmtId="0" fontId="20" fillId="12" borderId="5" xfId="5" applyFont="1" applyFill="1" applyBorder="1" applyAlignment="1">
      <alignment horizontal="center" vertical="center" wrapText="1"/>
    </xf>
    <xf numFmtId="0" fontId="20" fillId="12" borderId="6" xfId="5" applyFont="1" applyFill="1" applyBorder="1" applyAlignment="1">
      <alignment horizontal="center" vertical="center" wrapText="1"/>
    </xf>
    <xf numFmtId="0" fontId="20" fillId="9" borderId="5" xfId="0" applyFont="1" applyFill="1" applyBorder="1" applyAlignment="1">
      <alignment horizontal="center" vertical="center" wrapText="1"/>
    </xf>
    <xf numFmtId="0" fontId="18" fillId="12" borderId="7" xfId="0" applyFont="1" applyFill="1" applyBorder="1" applyAlignment="1">
      <alignment horizontal="center" vertical="center" wrapText="1"/>
    </xf>
    <xf numFmtId="0" fontId="18" fillId="12" borderId="8" xfId="0" applyFont="1" applyFill="1" applyBorder="1" applyAlignment="1">
      <alignment horizontal="center" vertical="center" wrapText="1"/>
    </xf>
    <xf numFmtId="0" fontId="18" fillId="11" borderId="5" xfId="0" applyFont="1" applyFill="1" applyBorder="1" applyAlignment="1">
      <alignment horizontal="center" vertical="center" wrapText="1"/>
    </xf>
    <xf numFmtId="0" fontId="18" fillId="12" borderId="8" xfId="0" applyFont="1" applyFill="1" applyBorder="1" applyAlignment="1">
      <alignment horizontal="left" vertical="center"/>
    </xf>
    <xf numFmtId="167" fontId="18" fillId="12" borderId="5" xfId="0" applyNumberFormat="1" applyFont="1" applyFill="1" applyBorder="1" applyAlignment="1">
      <alignment horizontal="center" vertical="center" wrapText="1"/>
    </xf>
    <xf numFmtId="0" fontId="25" fillId="0" borderId="3" xfId="0" applyFont="1" applyBorder="1" applyAlignment="1">
      <alignment vertical="center"/>
    </xf>
    <xf numFmtId="0" fontId="25" fillId="0" borderId="3" xfId="0" applyFont="1" applyBorder="1" applyAlignment="1">
      <alignment horizontal="center" vertical="center"/>
    </xf>
    <xf numFmtId="1" fontId="25" fillId="0" borderId="3" xfId="0" applyNumberFormat="1" applyFont="1" applyBorder="1" applyAlignment="1">
      <alignment horizontal="left" vertical="center"/>
    </xf>
    <xf numFmtId="0" fontId="25" fillId="0" borderId="3" xfId="0" applyFont="1" applyBorder="1" applyAlignment="1">
      <alignment horizontal="left" vertical="center"/>
    </xf>
    <xf numFmtId="14" fontId="25" fillId="0" borderId="3" xfId="0" applyNumberFormat="1" applyFont="1" applyBorder="1" applyAlignment="1">
      <alignment horizontal="center" vertical="center"/>
    </xf>
    <xf numFmtId="0" fontId="25" fillId="0" borderId="9" xfId="0" applyFont="1" applyBorder="1" applyAlignment="1">
      <alignment horizontal="center" vertical="center"/>
    </xf>
    <xf numFmtId="14" fontId="24" fillId="0" borderId="1" xfId="0" applyNumberFormat="1" applyFont="1" applyBorder="1" applyAlignment="1">
      <alignment horizontal="right" vertical="center"/>
    </xf>
    <xf numFmtId="0" fontId="24" fillId="0" borderId="3" xfId="0" applyFont="1" applyBorder="1" applyAlignment="1">
      <alignment horizontal="center" vertical="center"/>
    </xf>
    <xf numFmtId="0" fontId="25" fillId="0" borderId="1" xfId="0" applyFont="1" applyBorder="1" applyAlignment="1">
      <alignment vertical="center"/>
    </xf>
    <xf numFmtId="0" fontId="25" fillId="0" borderId="1" xfId="0" applyFont="1" applyBorder="1" applyAlignment="1">
      <alignment horizontal="center" vertical="center"/>
    </xf>
    <xf numFmtId="1" fontId="25" fillId="0" borderId="1" xfId="0" applyNumberFormat="1" applyFont="1" applyBorder="1" applyAlignment="1">
      <alignment horizontal="left" vertical="center"/>
    </xf>
    <xf numFmtId="0" fontId="25" fillId="0" borderId="1" xfId="0" applyFont="1" applyBorder="1" applyAlignment="1">
      <alignment horizontal="left" vertical="center"/>
    </xf>
    <xf numFmtId="14" fontId="25" fillId="0" borderId="1" xfId="0" applyNumberFormat="1" applyFont="1" applyBorder="1" applyAlignment="1">
      <alignment horizontal="center" vertical="center"/>
    </xf>
    <xf numFmtId="0" fontId="25" fillId="0" borderId="13" xfId="0" applyFont="1" applyBorder="1" applyAlignment="1">
      <alignment horizontal="center" vertical="center"/>
    </xf>
    <xf numFmtId="0" fontId="25" fillId="0" borderId="11" xfId="0" applyFont="1" applyBorder="1" applyAlignment="1">
      <alignment horizontal="right" vertical="center"/>
    </xf>
    <xf numFmtId="14" fontId="25" fillId="0" borderId="1" xfId="0" applyNumberFormat="1" applyFont="1" applyBorder="1" applyAlignment="1">
      <alignment horizontal="right" vertical="center"/>
    </xf>
    <xf numFmtId="14" fontId="24" fillId="0" borderId="10" xfId="0" applyNumberFormat="1" applyFont="1" applyBorder="1" applyAlignment="1">
      <alignment horizontal="right" vertical="center"/>
    </xf>
    <xf numFmtId="14" fontId="25" fillId="0" borderId="10" xfId="0" applyNumberFormat="1" applyFont="1" applyBorder="1" applyAlignment="1">
      <alignment horizontal="right" vertical="center"/>
    </xf>
    <xf numFmtId="1" fontId="25" fillId="0" borderId="11" xfId="0" applyNumberFormat="1" applyFont="1" applyBorder="1" applyAlignment="1">
      <alignment horizontal="right" vertical="center"/>
    </xf>
    <xf numFmtId="14" fontId="25" fillId="0" borderId="1" xfId="0" applyNumberFormat="1" applyFont="1" applyBorder="1" applyAlignment="1">
      <alignment horizontal="left" vertical="center"/>
    </xf>
    <xf numFmtId="14" fontId="24" fillId="0" borderId="1" xfId="0" applyNumberFormat="1" applyFont="1" applyBorder="1" applyAlignment="1">
      <alignment horizontal="center" vertical="center"/>
    </xf>
    <xf numFmtId="0" fontId="24" fillId="0" borderId="1" xfId="0" applyFont="1" applyBorder="1" applyAlignment="1">
      <alignment horizontal="left" vertical="center"/>
    </xf>
    <xf numFmtId="0" fontId="25" fillId="0" borderId="1" xfId="0" applyFont="1" applyBorder="1" applyAlignment="1">
      <alignment horizontal="right" vertical="center"/>
    </xf>
    <xf numFmtId="0" fontId="26" fillId="0" borderId="1" xfId="6" applyFont="1" applyFill="1" applyBorder="1" applyAlignment="1">
      <alignment vertical="center"/>
    </xf>
    <xf numFmtId="0" fontId="24" fillId="0" borderId="1" xfId="0" applyFont="1" applyBorder="1" applyAlignment="1">
      <alignment horizontal="center" vertical="center"/>
    </xf>
    <xf numFmtId="0" fontId="24" fillId="0" borderId="1" xfId="0" applyFont="1" applyBorder="1" applyAlignment="1" applyProtection="1">
      <alignment horizontal="center" vertical="center"/>
      <protection locked="0"/>
    </xf>
    <xf numFmtId="0" fontId="25" fillId="0" borderId="1" xfId="0" applyFont="1" applyBorder="1" applyAlignment="1" applyProtection="1">
      <alignment vertical="center"/>
      <protection locked="0"/>
    </xf>
    <xf numFmtId="0" fontId="24" fillId="0" borderId="1" xfId="0" applyFont="1" applyBorder="1" applyAlignment="1">
      <alignment vertical="center"/>
    </xf>
    <xf numFmtId="1" fontId="24" fillId="0" borderId="1" xfId="0" applyNumberFormat="1" applyFont="1" applyBorder="1" applyAlignment="1">
      <alignment horizontal="left" vertical="center"/>
    </xf>
    <xf numFmtId="0" fontId="24" fillId="0" borderId="13" xfId="0" applyFont="1" applyBorder="1" applyAlignment="1">
      <alignment horizontal="center" vertical="center"/>
    </xf>
    <xf numFmtId="0" fontId="24" fillId="0" borderId="1" xfId="0" applyFont="1" applyBorder="1" applyAlignment="1">
      <alignment horizontal="right" vertical="center"/>
    </xf>
    <xf numFmtId="0" fontId="26" fillId="0" borderId="1" xfId="6" applyFont="1" applyFill="1" applyBorder="1" applyAlignment="1">
      <alignment horizontal="left" vertical="center"/>
    </xf>
    <xf numFmtId="0" fontId="24" fillId="0" borderId="2" xfId="0" applyFont="1" applyBorder="1" applyAlignment="1">
      <alignment horizontal="left" vertical="center"/>
    </xf>
    <xf numFmtId="0" fontId="24" fillId="0" borderId="11" xfId="0" applyFont="1" applyBorder="1" applyAlignment="1" applyProtection="1">
      <alignment horizontal="center" vertical="center"/>
      <protection locked="0"/>
    </xf>
    <xf numFmtId="1" fontId="24" fillId="0" borderId="1" xfId="0" applyNumberFormat="1" applyFont="1" applyBorder="1" applyAlignment="1" applyProtection="1">
      <alignment horizontal="left" vertical="center"/>
      <protection locked="0"/>
    </xf>
    <xf numFmtId="1" fontId="24" fillId="0" borderId="1" xfId="0" applyNumberFormat="1" applyFont="1" applyBorder="1" applyAlignment="1" applyProtection="1">
      <alignment horizontal="center" vertical="center"/>
      <protection locked="0"/>
    </xf>
    <xf numFmtId="0" fontId="24" fillId="0" borderId="1" xfId="6" applyFont="1" applyFill="1" applyBorder="1" applyAlignment="1">
      <alignment horizontal="right" vertical="center"/>
    </xf>
    <xf numFmtId="0" fontId="24" fillId="0" borderId="1" xfId="6" applyFont="1" applyFill="1" applyBorder="1" applyAlignment="1">
      <alignment horizontal="left" vertical="center"/>
    </xf>
    <xf numFmtId="0" fontId="24" fillId="0" borderId="0" xfId="0" applyFont="1" applyAlignment="1">
      <alignment horizontal="left" vertical="center"/>
    </xf>
    <xf numFmtId="0" fontId="25" fillId="0" borderId="0" xfId="0" applyFont="1" applyAlignment="1">
      <alignment horizontal="right" vertical="center"/>
    </xf>
    <xf numFmtId="0" fontId="25" fillId="0" borderId="2" xfId="0" applyFont="1" applyBorder="1" applyAlignment="1">
      <alignment vertical="center"/>
    </xf>
    <xf numFmtId="0" fontId="25" fillId="0" borderId="2" xfId="0" applyFont="1" applyBorder="1" applyAlignment="1">
      <alignment horizontal="center" vertical="center"/>
    </xf>
    <xf numFmtId="0" fontId="25" fillId="0" borderId="2" xfId="0" applyFont="1" applyBorder="1" applyAlignment="1">
      <alignment horizontal="left" vertical="center"/>
    </xf>
    <xf numFmtId="14" fontId="25" fillId="0" borderId="2" xfId="0" applyNumberFormat="1" applyFont="1" applyBorder="1" applyAlignment="1">
      <alignment horizontal="center" vertical="center"/>
    </xf>
    <xf numFmtId="0" fontId="25" fillId="0" borderId="16" xfId="0" applyFont="1" applyBorder="1" applyAlignment="1">
      <alignment horizontal="center" vertical="center"/>
    </xf>
    <xf numFmtId="0" fontId="25" fillId="0" borderId="2" xfId="0" applyFont="1" applyBorder="1" applyAlignment="1" applyProtection="1">
      <alignment vertical="center"/>
      <protection locked="0"/>
    </xf>
    <xf numFmtId="0" fontId="24" fillId="0" borderId="1" xfId="0" applyFont="1" applyBorder="1" applyAlignment="1" applyProtection="1">
      <alignment vertical="center"/>
      <protection locked="0"/>
    </xf>
    <xf numFmtId="0" fontId="25" fillId="0" borderId="1" xfId="0" applyFont="1" applyBorder="1" applyAlignment="1">
      <alignment vertical="center" wrapText="1"/>
    </xf>
    <xf numFmtId="0" fontId="25" fillId="0" borderId="1" xfId="0" applyFont="1" applyBorder="1" applyAlignment="1">
      <alignment horizontal="left" vertical="center" wrapText="1"/>
    </xf>
    <xf numFmtId="0" fontId="26" fillId="0" borderId="1" xfId="0" applyFont="1" applyBorder="1" applyAlignment="1">
      <alignment vertical="center"/>
    </xf>
    <xf numFmtId="0" fontId="28" fillId="0" borderId="1" xfId="6" applyFont="1" applyFill="1" applyBorder="1" applyAlignment="1">
      <alignment vertical="center"/>
    </xf>
    <xf numFmtId="0" fontId="26" fillId="0" borderId="0" xfId="6" applyFont="1" applyFill="1" applyBorder="1" applyAlignment="1">
      <alignment vertical="center"/>
    </xf>
    <xf numFmtId="0" fontId="30" fillId="0" borderId="1" xfId="6" applyFont="1" applyFill="1" applyBorder="1" applyAlignment="1">
      <alignment horizontal="left" vertical="center"/>
    </xf>
    <xf numFmtId="0" fontId="28" fillId="0" borderId="1" xfId="6" applyFont="1" applyFill="1" applyBorder="1" applyAlignment="1">
      <alignment horizontal="left" vertical="center"/>
    </xf>
    <xf numFmtId="0" fontId="17" fillId="3" borderId="5" xfId="0" applyFont="1" applyFill="1" applyBorder="1" applyAlignment="1">
      <alignment horizontal="center" vertical="center"/>
    </xf>
    <xf numFmtId="0" fontId="17" fillId="0" borderId="5" xfId="0" applyFont="1" applyBorder="1" applyAlignment="1">
      <alignment horizontal="center" vertical="center"/>
    </xf>
    <xf numFmtId="14" fontId="17" fillId="0" borderId="5" xfId="0" applyNumberFormat="1" applyFont="1" applyBorder="1" applyAlignment="1">
      <alignment horizontal="center" vertical="center"/>
    </xf>
    <xf numFmtId="0" fontId="33" fillId="0" borderId="5" xfId="5" applyFont="1" applyBorder="1" applyAlignment="1" applyProtection="1">
      <alignment horizontal="center" vertical="top" wrapText="1"/>
      <protection locked="0" hidden="1"/>
    </xf>
    <xf numFmtId="0" fontId="33" fillId="0" borderId="5" xfId="5" applyFont="1" applyBorder="1" applyAlignment="1" applyProtection="1">
      <alignment horizontal="center" vertical="center" wrapText="1"/>
      <protection locked="0" hidden="1"/>
    </xf>
    <xf numFmtId="170" fontId="33" fillId="0" borderId="5" xfId="5" applyNumberFormat="1" applyFont="1" applyBorder="1" applyAlignment="1" applyProtection="1">
      <alignment horizontal="center" vertical="center" wrapText="1"/>
      <protection locked="0" hidden="1"/>
    </xf>
    <xf numFmtId="164" fontId="17" fillId="0" borderId="5" xfId="8" applyNumberFormat="1" applyFont="1" applyBorder="1" applyAlignment="1">
      <alignment horizontal="center" vertical="center"/>
    </xf>
    <xf numFmtId="164" fontId="17" fillId="0" borderId="5" xfId="8" applyNumberFormat="1" applyFont="1" applyBorder="1" applyAlignment="1">
      <alignment horizontal="right" vertical="center"/>
    </xf>
    <xf numFmtId="0" fontId="17" fillId="0" borderId="5" xfId="0" applyFont="1" applyBorder="1" applyAlignment="1">
      <alignment horizontal="left" vertical="center"/>
    </xf>
    <xf numFmtId="10" fontId="17" fillId="0" borderId="5" xfId="3" applyNumberFormat="1" applyFont="1" applyBorder="1" applyAlignment="1">
      <alignment horizontal="center" vertical="center"/>
    </xf>
    <xf numFmtId="0" fontId="0" fillId="0" borderId="0" xfId="0" applyAlignment="1">
      <alignment wrapText="1"/>
    </xf>
    <xf numFmtId="0" fontId="0" fillId="0" borderId="5" xfId="0" applyBorder="1" applyAlignment="1">
      <alignment horizontal="center"/>
    </xf>
    <xf numFmtId="3" fontId="0" fillId="0" borderId="5" xfId="0" applyNumberFormat="1" applyBorder="1" applyAlignment="1">
      <alignment horizontal="center"/>
    </xf>
    <xf numFmtId="3" fontId="0" fillId="0" borderId="17" xfId="0" applyNumberFormat="1" applyBorder="1" applyAlignment="1">
      <alignment horizontal="center"/>
    </xf>
    <xf numFmtId="3" fontId="0" fillId="12" borderId="0" xfId="0" applyNumberFormat="1" applyFill="1"/>
    <xf numFmtId="0" fontId="2" fillId="12" borderId="5" xfId="0" applyFont="1" applyFill="1" applyBorder="1" applyAlignment="1">
      <alignment horizontal="center" vertical="center" wrapText="1"/>
    </xf>
    <xf numFmtId="0" fontId="25" fillId="0" borderId="0" xfId="0" applyFont="1"/>
    <xf numFmtId="0" fontId="25" fillId="0" borderId="0" xfId="0" applyFont="1" applyAlignment="1">
      <alignment horizontal="center"/>
    </xf>
    <xf numFmtId="0" fontId="25" fillId="0" borderId="0" xfId="0" applyFont="1" applyAlignment="1">
      <alignment horizontal="left" vertical="center"/>
    </xf>
    <xf numFmtId="167" fontId="25" fillId="0" borderId="0" xfId="0" applyNumberFormat="1" applyFont="1" applyAlignment="1">
      <alignment horizontal="center" vertical="center"/>
    </xf>
    <xf numFmtId="0" fontId="25" fillId="0" borderId="0" xfId="0" applyFont="1" applyAlignment="1">
      <alignment horizontal="center" vertical="center"/>
    </xf>
    <xf numFmtId="14" fontId="25" fillId="0" borderId="0" xfId="0" applyNumberFormat="1" applyFont="1" applyAlignment="1">
      <alignment horizontal="right" vertical="center"/>
    </xf>
    <xf numFmtId="14" fontId="25" fillId="0" borderId="0" xfId="0" applyNumberFormat="1" applyFont="1" applyAlignment="1">
      <alignment horizontal="left" vertical="center"/>
    </xf>
    <xf numFmtId="1" fontId="25" fillId="0" borderId="0" xfId="0" applyNumberFormat="1" applyFont="1" applyAlignment="1">
      <alignment horizontal="right" vertical="center"/>
    </xf>
    <xf numFmtId="0" fontId="25" fillId="0" borderId="0" xfId="0" applyFont="1" applyAlignment="1">
      <alignment vertical="center"/>
    </xf>
    <xf numFmtId="0" fontId="25" fillId="0" borderId="0" xfId="0" applyFont="1" applyAlignment="1">
      <alignment horizontal="right"/>
    </xf>
    <xf numFmtId="14" fontId="25" fillId="0" borderId="0" xfId="0" applyNumberFormat="1" applyFont="1" applyAlignment="1">
      <alignment horizontal="center" vertical="center"/>
    </xf>
    <xf numFmtId="1" fontId="25" fillId="0" borderId="0" xfId="0" applyNumberFormat="1" applyFont="1" applyAlignment="1">
      <alignment horizontal="left"/>
    </xf>
    <xf numFmtId="14" fontId="24" fillId="0" borderId="0" xfId="0" applyNumberFormat="1" applyFont="1" applyAlignment="1">
      <alignment horizontal="center" vertical="center"/>
    </xf>
    <xf numFmtId="0" fontId="25" fillId="0" borderId="0" xfId="0" applyFont="1" applyAlignment="1" applyProtection="1">
      <alignment horizontal="center" vertical="center"/>
      <protection locked="0"/>
    </xf>
    <xf numFmtId="0" fontId="25" fillId="0" borderId="0" xfId="0" applyFont="1" applyProtection="1">
      <protection locked="0"/>
    </xf>
    <xf numFmtId="0" fontId="24" fillId="0" borderId="0" xfId="0" applyFont="1" applyAlignment="1" applyProtection="1">
      <alignment horizontal="center" vertical="center"/>
      <protection locked="0"/>
    </xf>
    <xf numFmtId="0" fontId="25" fillId="3" borderId="0" xfId="0" applyFont="1" applyFill="1" applyAlignment="1" applyProtection="1">
      <alignment horizontal="center" vertical="center"/>
      <protection locked="0"/>
    </xf>
    <xf numFmtId="14" fontId="25" fillId="0" borderId="13" xfId="0" applyNumberFormat="1" applyFont="1" applyBorder="1"/>
    <xf numFmtId="14" fontId="25" fillId="0" borderId="1" xfId="0" applyNumberFormat="1" applyFont="1" applyBorder="1"/>
    <xf numFmtId="0" fontId="25" fillId="0" borderId="1" xfId="0" applyFont="1" applyBorder="1" applyAlignment="1">
      <alignment horizontal="center"/>
    </xf>
    <xf numFmtId="0" fontId="25" fillId="0" borderId="1" xfId="0" applyFont="1" applyBorder="1"/>
    <xf numFmtId="164" fontId="24" fillId="0" borderId="1" xfId="1" applyNumberFormat="1" applyFont="1" applyFill="1" applyBorder="1" applyAlignment="1">
      <alignment horizontal="left" vertical="center"/>
    </xf>
    <xf numFmtId="164" fontId="25" fillId="0" borderId="12" xfId="1" applyNumberFormat="1" applyFont="1" applyFill="1" applyBorder="1" applyAlignment="1">
      <alignment horizontal="left" vertical="center"/>
    </xf>
    <xf numFmtId="167" fontId="24" fillId="0" borderId="10" xfId="0" applyNumberFormat="1" applyFont="1" applyBorder="1" applyAlignment="1">
      <alignment horizontal="center" vertical="center"/>
    </xf>
    <xf numFmtId="167" fontId="24" fillId="0" borderId="1" xfId="0" applyNumberFormat="1" applyFont="1" applyBorder="1" applyAlignment="1">
      <alignment horizontal="center" vertical="center"/>
    </xf>
    <xf numFmtId="0" fontId="25" fillId="0" borderId="11" xfId="0" applyFont="1" applyBorder="1" applyAlignment="1">
      <alignment horizontal="right"/>
    </xf>
    <xf numFmtId="14" fontId="25" fillId="3" borderId="1" xfId="0" applyNumberFormat="1" applyFont="1" applyFill="1" applyBorder="1" applyAlignment="1">
      <alignment horizontal="center" vertical="center"/>
    </xf>
    <xf numFmtId="0" fontId="25" fillId="3" borderId="1" xfId="0" applyFont="1" applyFill="1" applyBorder="1" applyAlignment="1">
      <alignment horizontal="center" vertical="center"/>
    </xf>
    <xf numFmtId="0" fontId="25" fillId="0" borderId="1" xfId="0" applyFont="1" applyBorder="1" applyAlignment="1" applyProtection="1">
      <alignment horizontal="center" vertical="center"/>
      <protection locked="0"/>
    </xf>
    <xf numFmtId="167" fontId="24" fillId="0" borderId="11" xfId="0" applyNumberFormat="1" applyFont="1" applyBorder="1" applyAlignment="1">
      <alignment horizontal="center" vertical="center"/>
    </xf>
    <xf numFmtId="14" fontId="25" fillId="0" borderId="11" xfId="0" applyNumberFormat="1" applyFont="1" applyBorder="1" applyAlignment="1">
      <alignment horizontal="left" vertical="center"/>
    </xf>
    <xf numFmtId="1" fontId="25" fillId="0" borderId="12" xfId="0" applyNumberFormat="1" applyFont="1" applyBorder="1" applyAlignment="1">
      <alignment horizontal="right" vertical="center"/>
    </xf>
    <xf numFmtId="0" fontId="25" fillId="0" borderId="1" xfId="0" applyFont="1" applyBorder="1" applyAlignment="1">
      <alignment horizontal="right"/>
    </xf>
    <xf numFmtId="0" fontId="27" fillId="0" borderId="0" xfId="0" applyFont="1"/>
    <xf numFmtId="14" fontId="24" fillId="0" borderId="13" xfId="0" applyNumberFormat="1" applyFont="1" applyBorder="1"/>
    <xf numFmtId="14" fontId="24" fillId="0" borderId="1" xfId="0" applyNumberFormat="1" applyFont="1" applyBorder="1"/>
    <xf numFmtId="0" fontId="24" fillId="0" borderId="1" xfId="0" applyFont="1" applyBorder="1" applyAlignment="1">
      <alignment horizontal="center"/>
    </xf>
    <xf numFmtId="0" fontId="24" fillId="0" borderId="1" xfId="0" applyFont="1" applyBorder="1"/>
    <xf numFmtId="164" fontId="24" fillId="0" borderId="12" xfId="1" applyNumberFormat="1" applyFont="1" applyFill="1" applyBorder="1" applyAlignment="1">
      <alignment horizontal="right" vertical="center"/>
    </xf>
    <xf numFmtId="0" fontId="24" fillId="3" borderId="1" xfId="0" applyFont="1" applyFill="1" applyBorder="1" applyAlignment="1">
      <alignment horizontal="center" vertical="center"/>
    </xf>
    <xf numFmtId="0" fontId="25" fillId="0" borderId="1" xfId="0" applyFont="1" applyBorder="1" applyProtection="1">
      <protection locked="0"/>
    </xf>
    <xf numFmtId="0" fontId="24" fillId="0" borderId="0" xfId="0" applyFont="1"/>
    <xf numFmtId="0" fontId="29" fillId="0" borderId="1" xfId="0" applyFont="1" applyBorder="1"/>
    <xf numFmtId="14" fontId="24" fillId="3" borderId="10" xfId="0" applyNumberFormat="1" applyFont="1" applyFill="1" applyBorder="1" applyAlignment="1">
      <alignment horizontal="right" vertical="center"/>
    </xf>
    <xf numFmtId="164" fontId="24" fillId="0" borderId="12" xfId="1" applyNumberFormat="1" applyFont="1" applyFill="1" applyBorder="1" applyAlignment="1">
      <alignment horizontal="left" vertical="center"/>
    </xf>
    <xf numFmtId="164" fontId="25" fillId="0" borderId="1" xfId="1" applyNumberFormat="1" applyFont="1" applyFill="1" applyBorder="1" applyAlignment="1">
      <alignment horizontal="left" vertical="center"/>
    </xf>
    <xf numFmtId="0" fontId="29" fillId="0" borderId="0" xfId="0" applyFont="1"/>
    <xf numFmtId="0" fontId="24" fillId="3" borderId="1" xfId="0" applyFont="1" applyFill="1" applyBorder="1" applyAlignment="1" applyProtection="1">
      <alignment horizontal="center" vertical="center"/>
      <protection locked="0"/>
    </xf>
    <xf numFmtId="164" fontId="24" fillId="0" borderId="1" xfId="1" applyNumberFormat="1" applyFont="1" applyFill="1" applyBorder="1"/>
    <xf numFmtId="0" fontId="24" fillId="3" borderId="1" xfId="0" applyFont="1" applyFill="1" applyBorder="1" applyAlignment="1">
      <alignment horizontal="left" vertical="center"/>
    </xf>
    <xf numFmtId="164" fontId="25" fillId="0" borderId="12" xfId="1" applyNumberFormat="1" applyFont="1" applyFill="1" applyBorder="1" applyAlignment="1">
      <alignment horizontal="right" vertical="center"/>
    </xf>
    <xf numFmtId="167" fontId="25" fillId="0" borderId="1" xfId="0" applyNumberFormat="1" applyFont="1" applyBorder="1" applyAlignment="1">
      <alignment horizontal="center" vertical="center"/>
    </xf>
    <xf numFmtId="1" fontId="25" fillId="0" borderId="1" xfId="0" applyNumberFormat="1" applyFont="1" applyBorder="1" applyAlignment="1">
      <alignment horizontal="left"/>
    </xf>
    <xf numFmtId="0" fontId="25" fillId="3" borderId="1" xfId="0" applyFont="1" applyFill="1" applyBorder="1" applyAlignment="1" applyProtection="1">
      <alignment horizontal="center" vertical="center"/>
      <protection locked="0"/>
    </xf>
    <xf numFmtId="0" fontId="21" fillId="0" borderId="1" xfId="6" applyBorder="1" applyAlignment="1">
      <alignment vertical="center"/>
    </xf>
    <xf numFmtId="0" fontId="28" fillId="0" borderId="1" xfId="6" applyFont="1" applyFill="1" applyBorder="1"/>
    <xf numFmtId="167" fontId="24" fillId="0" borderId="3" xfId="0" applyNumberFormat="1" applyFont="1" applyBorder="1" applyAlignment="1">
      <alignment horizontal="center" vertical="center"/>
    </xf>
    <xf numFmtId="0" fontId="25" fillId="3" borderId="3" xfId="0" applyFont="1" applyFill="1" applyBorder="1" applyAlignment="1">
      <alignment horizontal="center" vertical="center"/>
    </xf>
    <xf numFmtId="167" fontId="24" fillId="0" borderId="2" xfId="0" applyNumberFormat="1" applyFont="1" applyBorder="1" applyAlignment="1">
      <alignment horizontal="center" vertical="center"/>
    </xf>
    <xf numFmtId="0" fontId="24" fillId="0" borderId="2" xfId="0" applyFont="1" applyBorder="1" applyAlignment="1">
      <alignment horizontal="center" vertical="center"/>
    </xf>
    <xf numFmtId="0" fontId="25" fillId="3" borderId="2" xfId="0" applyFont="1" applyFill="1" applyBorder="1" applyAlignment="1">
      <alignment horizontal="center" vertical="center"/>
    </xf>
    <xf numFmtId="0" fontId="24" fillId="0" borderId="2" xfId="0" applyFont="1" applyBorder="1" applyAlignment="1" applyProtection="1">
      <alignment horizontal="center" vertical="center"/>
      <protection locked="0"/>
    </xf>
    <xf numFmtId="167" fontId="24" fillId="0" borderId="13" xfId="0" applyNumberFormat="1" applyFont="1" applyBorder="1" applyAlignment="1">
      <alignment horizontal="center" vertical="center"/>
    </xf>
    <xf numFmtId="0" fontId="26" fillId="0" borderId="1" xfId="6" applyFont="1" applyFill="1" applyBorder="1"/>
    <xf numFmtId="0" fontId="25" fillId="0" borderId="13" xfId="0" applyFont="1" applyBorder="1"/>
    <xf numFmtId="164" fontId="25" fillId="0" borderId="1" xfId="1" applyNumberFormat="1" applyFont="1" applyFill="1" applyBorder="1" applyAlignment="1">
      <alignment horizontal="right" vertical="center"/>
    </xf>
    <xf numFmtId="0" fontId="26" fillId="0" borderId="1" xfId="6" applyFont="1" applyFill="1" applyBorder="1" applyAlignment="1">
      <alignment horizontal="right"/>
    </xf>
    <xf numFmtId="1" fontId="25" fillId="3" borderId="1" xfId="0" applyNumberFormat="1" applyFont="1" applyFill="1" applyBorder="1" applyAlignment="1" applyProtection="1">
      <alignment horizontal="center" vertical="center"/>
      <protection locked="0"/>
    </xf>
    <xf numFmtId="164" fontId="25" fillId="0" borderId="14" xfId="1" applyNumberFormat="1" applyFont="1" applyFill="1" applyBorder="1" applyAlignment="1">
      <alignment horizontal="left" vertical="center"/>
    </xf>
    <xf numFmtId="0" fontId="27" fillId="0" borderId="1" xfId="0" applyFont="1" applyBorder="1"/>
    <xf numFmtId="171" fontId="22" fillId="0" borderId="0" xfId="9" applyNumberFormat="1" applyFont="1" applyFill="1" applyBorder="1" applyAlignment="1">
      <alignment horizontal="center" vertical="center" wrapText="1"/>
    </xf>
    <xf numFmtId="1" fontId="22" fillId="0" borderId="1" xfId="9" applyNumberFormat="1" applyFont="1" applyFill="1" applyBorder="1" applyAlignment="1">
      <alignment horizontal="center" vertical="center" wrapText="1"/>
    </xf>
    <xf numFmtId="171" fontId="22" fillId="0" borderId="1" xfId="9" applyNumberFormat="1" applyFont="1" applyFill="1" applyBorder="1" applyAlignment="1">
      <alignment horizontal="center" vertical="center" wrapText="1"/>
    </xf>
    <xf numFmtId="171" fontId="34" fillId="14" borderId="1" xfId="9" applyNumberFormat="1" applyFont="1" applyFill="1" applyBorder="1" applyAlignment="1">
      <alignment horizontal="center" vertical="center" wrapText="1"/>
    </xf>
    <xf numFmtId="0" fontId="34" fillId="15" borderId="8" xfId="0" applyFont="1" applyFill="1" applyBorder="1" applyAlignment="1">
      <alignment horizontal="center" vertical="center" wrapText="1"/>
    </xf>
    <xf numFmtId="14" fontId="34" fillId="16" borderId="8" xfId="0" applyNumberFormat="1" applyFont="1" applyFill="1" applyBorder="1" applyAlignment="1">
      <alignment horizontal="center" vertical="center" wrapText="1"/>
    </xf>
    <xf numFmtId="0" fontId="34" fillId="13" borderId="8" xfId="0" applyFont="1" applyFill="1" applyBorder="1" applyAlignment="1">
      <alignment horizontal="center" vertical="center" wrapText="1"/>
    </xf>
    <xf numFmtId="0" fontId="34" fillId="17" borderId="8" xfId="0" applyFont="1" applyFill="1" applyBorder="1" applyAlignment="1">
      <alignment horizontal="center" vertical="center" wrapText="1"/>
    </xf>
    <xf numFmtId="0" fontId="34" fillId="17" borderId="8" xfId="0" applyFont="1" applyFill="1" applyBorder="1" applyAlignment="1">
      <alignment horizontal="center" vertical="center"/>
    </xf>
    <xf numFmtId="14" fontId="23" fillId="18" borderId="8" xfId="0" applyNumberFormat="1" applyFont="1" applyFill="1" applyBorder="1" applyAlignment="1">
      <alignment horizontal="center" vertical="center"/>
    </xf>
    <xf numFmtId="0" fontId="23" fillId="18" borderId="8" xfId="0" applyFont="1" applyFill="1" applyBorder="1" applyAlignment="1">
      <alignment horizontal="center" vertical="center"/>
    </xf>
    <xf numFmtId="167" fontId="25" fillId="0" borderId="0" xfId="0" applyNumberFormat="1" applyFont="1" applyAlignment="1" applyProtection="1">
      <alignment horizontal="center"/>
      <protection locked="0"/>
    </xf>
    <xf numFmtId="14" fontId="25" fillId="0" borderId="0" xfId="0" applyNumberFormat="1" applyFont="1" applyProtection="1">
      <protection locked="0"/>
    </xf>
    <xf numFmtId="0" fontId="25" fillId="0" borderId="19" xfId="0" applyFont="1" applyBorder="1" applyAlignment="1">
      <alignment vertical="center"/>
    </xf>
    <xf numFmtId="0" fontId="25" fillId="0" borderId="20" xfId="0" applyFont="1" applyBorder="1" applyAlignment="1">
      <alignment vertical="center"/>
    </xf>
    <xf numFmtId="0" fontId="25" fillId="0" borderId="21" xfId="0" applyFont="1" applyBorder="1" applyAlignment="1">
      <alignment vertical="center"/>
    </xf>
    <xf numFmtId="0" fontId="34" fillId="14" borderId="7" xfId="0" applyFont="1" applyFill="1" applyBorder="1" applyAlignment="1">
      <alignment vertical="center"/>
    </xf>
    <xf numFmtId="0" fontId="34" fillId="14" borderId="6" xfId="0" applyFont="1" applyFill="1" applyBorder="1" applyAlignment="1">
      <alignment vertical="center"/>
    </xf>
    <xf numFmtId="0" fontId="34" fillId="14" borderId="8" xfId="0" applyFont="1" applyFill="1" applyBorder="1" applyAlignment="1">
      <alignment vertical="center"/>
    </xf>
    <xf numFmtId="167" fontId="34" fillId="15" borderId="7" xfId="0" applyNumberFormat="1" applyFont="1" applyFill="1" applyBorder="1" applyAlignment="1">
      <alignment horizontal="center" vertical="center" wrapText="1"/>
    </xf>
    <xf numFmtId="167" fontId="34" fillId="15" borderId="6" xfId="0" applyNumberFormat="1" applyFont="1" applyFill="1" applyBorder="1" applyAlignment="1">
      <alignment horizontal="center" vertical="center" wrapText="1"/>
    </xf>
    <xf numFmtId="0" fontId="34" fillId="15" borderId="6" xfId="0" applyFont="1" applyFill="1" applyBorder="1" applyAlignment="1">
      <alignment vertical="center" wrapText="1"/>
    </xf>
    <xf numFmtId="0" fontId="34" fillId="15" borderId="6" xfId="0" applyFont="1" applyFill="1" applyBorder="1" applyAlignment="1">
      <alignment vertical="center"/>
    </xf>
    <xf numFmtId="14" fontId="34" fillId="16" borderId="7" xfId="0" applyNumberFormat="1" applyFont="1" applyFill="1" applyBorder="1" applyAlignment="1">
      <alignment vertical="center" wrapText="1"/>
    </xf>
    <xf numFmtId="14" fontId="34" fillId="16" borderId="6" xfId="0" applyNumberFormat="1" applyFont="1" applyFill="1" applyBorder="1" applyAlignment="1">
      <alignment vertical="center" wrapText="1"/>
    </xf>
    <xf numFmtId="14" fontId="34" fillId="16" borderId="8" xfId="0" applyNumberFormat="1" applyFont="1" applyFill="1" applyBorder="1" applyAlignment="1">
      <alignment vertical="center" wrapText="1"/>
    </xf>
    <xf numFmtId="0" fontId="34" fillId="13" borderId="7" xfId="0" applyFont="1" applyFill="1" applyBorder="1" applyAlignment="1">
      <alignment vertical="center"/>
    </xf>
    <xf numFmtId="0" fontId="34" fillId="13" borderId="6" xfId="0" applyFont="1" applyFill="1" applyBorder="1" applyAlignment="1">
      <alignment vertical="center"/>
    </xf>
    <xf numFmtId="0" fontId="34" fillId="13" borderId="8" xfId="0" applyFont="1" applyFill="1" applyBorder="1" applyAlignment="1">
      <alignment vertical="center"/>
    </xf>
    <xf numFmtId="0" fontId="34" fillId="17" borderId="7" xfId="0" applyFont="1" applyFill="1" applyBorder="1" applyAlignment="1">
      <alignment vertical="center"/>
    </xf>
    <xf numFmtId="0" fontId="34" fillId="17" borderId="6" xfId="0" applyFont="1" applyFill="1" applyBorder="1" applyAlignment="1">
      <alignment vertical="center"/>
    </xf>
    <xf numFmtId="0" fontId="34" fillId="17" borderId="8" xfId="0" applyFont="1" applyFill="1" applyBorder="1" applyAlignment="1">
      <alignment vertical="center"/>
    </xf>
    <xf numFmtId="14" fontId="22" fillId="0" borderId="6" xfId="0" applyNumberFormat="1" applyFont="1" applyBorder="1" applyAlignment="1" applyProtection="1">
      <alignment vertical="center" wrapText="1"/>
      <protection locked="0"/>
    </xf>
    <xf numFmtId="0" fontId="22" fillId="0" borderId="6" xfId="0" applyFont="1" applyBorder="1" applyAlignment="1" applyProtection="1">
      <alignment vertical="center" wrapText="1"/>
      <protection locked="0"/>
    </xf>
    <xf numFmtId="0" fontId="23" fillId="0" borderId="0" xfId="0" applyFont="1" applyAlignment="1">
      <alignment vertical="center"/>
    </xf>
    <xf numFmtId="0" fontId="22" fillId="0" borderId="0" xfId="0" applyFont="1" applyAlignment="1">
      <alignment vertical="center"/>
    </xf>
    <xf numFmtId="167" fontId="22" fillId="0" borderId="0" xfId="0" applyNumberFormat="1" applyFont="1" applyAlignment="1">
      <alignment horizontal="center" vertical="center"/>
    </xf>
    <xf numFmtId="0" fontId="22" fillId="0" borderId="0" xfId="0" applyFont="1" applyAlignment="1">
      <alignment horizontal="left" vertical="center"/>
    </xf>
    <xf numFmtId="0" fontId="22" fillId="0" borderId="0" xfId="0" applyFont="1" applyAlignment="1">
      <alignment horizontal="center" vertical="center"/>
    </xf>
    <xf numFmtId="0" fontId="22" fillId="0" borderId="0" xfId="0" applyFont="1" applyAlignment="1">
      <alignment horizontal="right" vertical="center"/>
    </xf>
    <xf numFmtId="14" fontId="23" fillId="0" borderId="0" xfId="0" applyNumberFormat="1" applyFont="1" applyAlignment="1">
      <alignment horizontal="center" vertical="center"/>
    </xf>
    <xf numFmtId="164" fontId="25" fillId="0" borderId="15" xfId="1" applyNumberFormat="1" applyFont="1" applyFill="1" applyBorder="1" applyAlignment="1">
      <alignment horizontal="left" vertical="center"/>
    </xf>
    <xf numFmtId="164" fontId="25" fillId="0" borderId="0" xfId="1" applyNumberFormat="1" applyFont="1" applyFill="1" applyBorder="1" applyAlignment="1">
      <alignment horizontal="left" vertical="center"/>
    </xf>
    <xf numFmtId="14" fontId="25" fillId="0" borderId="0" xfId="0" applyNumberFormat="1" applyFont="1"/>
    <xf numFmtId="0" fontId="24" fillId="3" borderId="3" xfId="0" applyFont="1" applyFill="1" applyBorder="1" applyAlignment="1" applyProtection="1">
      <alignment horizontal="center" vertical="center"/>
      <protection locked="0"/>
    </xf>
    <xf numFmtId="1" fontId="24" fillId="0" borderId="2" xfId="0" applyNumberFormat="1" applyFont="1" applyBorder="1" applyAlignment="1" applyProtection="1">
      <alignment horizontal="left" vertical="center"/>
      <protection locked="0"/>
    </xf>
    <xf numFmtId="1" fontId="24" fillId="0" borderId="2" xfId="0" applyNumberFormat="1" applyFont="1" applyBorder="1" applyAlignment="1" applyProtection="1">
      <alignment horizontal="center" vertical="center"/>
      <protection locked="0"/>
    </xf>
    <xf numFmtId="164" fontId="24" fillId="0" borderId="1" xfId="1" applyNumberFormat="1" applyFont="1" applyFill="1" applyBorder="1" applyAlignment="1">
      <alignment horizontal="right" vertical="center"/>
    </xf>
    <xf numFmtId="0" fontId="17" fillId="0" borderId="5" xfId="1" applyNumberFormat="1" applyFont="1" applyBorder="1" applyAlignment="1">
      <alignment horizontal="center" vertical="center"/>
    </xf>
    <xf numFmtId="20" fontId="17" fillId="0" borderId="5" xfId="0" applyNumberFormat="1" applyFont="1" applyBorder="1" applyAlignment="1">
      <alignment horizontal="center" vertical="center"/>
    </xf>
    <xf numFmtId="0" fontId="17" fillId="0" borderId="0" xfId="0" applyFont="1" applyAlignment="1">
      <alignment vertical="center"/>
    </xf>
    <xf numFmtId="0" fontId="17" fillId="0" borderId="5" xfId="0" applyFont="1" applyBorder="1"/>
    <xf numFmtId="0" fontId="5" fillId="9" borderId="1" xfId="0" applyFont="1" applyFill="1" applyBorder="1" applyAlignment="1">
      <alignment horizontal="center" vertical="top" wrapText="1"/>
    </xf>
    <xf numFmtId="0" fontId="4" fillId="9" borderId="1" xfId="0" applyFont="1" applyFill="1" applyBorder="1" applyAlignment="1">
      <alignment horizontal="center" vertical="top" wrapText="1"/>
    </xf>
    <xf numFmtId="0" fontId="13" fillId="0" borderId="0" xfId="0" applyFont="1" applyAlignment="1">
      <alignment horizontal="left" vertical="center"/>
    </xf>
    <xf numFmtId="0" fontId="11" fillId="0" borderId="0" xfId="0" applyFont="1" applyAlignment="1">
      <alignment horizontal="left" vertical="top"/>
    </xf>
    <xf numFmtId="0" fontId="4" fillId="0" borderId="1" xfId="0" applyFont="1" applyBorder="1"/>
    <xf numFmtId="0" fontId="4" fillId="0" borderId="0" xfId="0" applyFont="1" applyAlignment="1">
      <alignment horizontal="center" wrapText="1"/>
    </xf>
    <xf numFmtId="0" fontId="17" fillId="8" borderId="5" xfId="0" applyFont="1" applyFill="1" applyBorder="1" applyAlignment="1">
      <alignment horizontal="center" vertical="center"/>
    </xf>
    <xf numFmtId="14" fontId="17" fillId="8" borderId="5" xfId="0" applyNumberFormat="1" applyFont="1" applyFill="1" applyBorder="1" applyAlignment="1">
      <alignment horizontal="center" vertical="center"/>
    </xf>
    <xf numFmtId="0" fontId="33" fillId="8" borderId="5" xfId="5" applyFont="1" applyFill="1" applyBorder="1" applyAlignment="1" applyProtection="1">
      <alignment horizontal="center" vertical="top" wrapText="1"/>
      <protection locked="0" hidden="1"/>
    </xf>
    <xf numFmtId="0" fontId="33" fillId="8" borderId="5" xfId="5" applyFont="1" applyFill="1" applyBorder="1" applyAlignment="1" applyProtection="1">
      <alignment horizontal="center" vertical="center" wrapText="1"/>
      <protection locked="0" hidden="1"/>
    </xf>
    <xf numFmtId="170" fontId="33" fillId="8" borderId="5" xfId="5" applyNumberFormat="1" applyFont="1" applyFill="1" applyBorder="1" applyAlignment="1" applyProtection="1">
      <alignment horizontal="center" vertical="center" wrapText="1"/>
      <protection locked="0" hidden="1"/>
    </xf>
    <xf numFmtId="164" fontId="17" fillId="8" borderId="5" xfId="8" applyNumberFormat="1" applyFont="1" applyFill="1" applyBorder="1" applyAlignment="1">
      <alignment horizontal="center" vertical="center"/>
    </xf>
    <xf numFmtId="0" fontId="17" fillId="8" borderId="5" xfId="1" applyNumberFormat="1" applyFont="1" applyFill="1" applyBorder="1" applyAlignment="1">
      <alignment horizontal="center" vertical="center"/>
    </xf>
    <xf numFmtId="164" fontId="17" fillId="8" borderId="5" xfId="8" applyNumberFormat="1" applyFont="1" applyFill="1" applyBorder="1" applyAlignment="1">
      <alignment horizontal="right" vertical="center"/>
    </xf>
    <xf numFmtId="0" fontId="17" fillId="8" borderId="5" xfId="0" applyFont="1" applyFill="1" applyBorder="1" applyAlignment="1">
      <alignment horizontal="center"/>
    </xf>
    <xf numFmtId="165" fontId="3" fillId="0" borderId="0" xfId="0" applyNumberFormat="1" applyFont="1" applyAlignment="1">
      <alignment horizontal="center" vertical="center"/>
    </xf>
    <xf numFmtId="0" fontId="17" fillId="3" borderId="0" xfId="0" applyFont="1" applyFill="1" applyAlignment="1">
      <alignment horizontal="center" vertical="center"/>
    </xf>
    <xf numFmtId="0" fontId="17" fillId="0" borderId="5" xfId="0" applyFont="1" applyBorder="1" applyAlignment="1">
      <alignment horizontal="center" vertical="center" wrapText="1"/>
    </xf>
    <xf numFmtId="14" fontId="17" fillId="3" borderId="5" xfId="0" applyNumberFormat="1" applyFont="1" applyFill="1" applyBorder="1" applyAlignment="1">
      <alignment horizontal="center" vertical="center"/>
    </xf>
    <xf numFmtId="0" fontId="33" fillId="3" borderId="5" xfId="5" applyFont="1" applyFill="1" applyBorder="1" applyAlignment="1" applyProtection="1">
      <alignment horizontal="center" vertical="top" wrapText="1"/>
      <protection locked="0" hidden="1"/>
    </xf>
    <xf numFmtId="0" fontId="33" fillId="3" borderId="5" xfId="5" applyFont="1" applyFill="1" applyBorder="1" applyAlignment="1" applyProtection="1">
      <alignment horizontal="center" vertical="center" wrapText="1"/>
      <protection locked="0" hidden="1"/>
    </xf>
    <xf numFmtId="170" fontId="33" fillId="3" borderId="5" xfId="5" applyNumberFormat="1" applyFont="1" applyFill="1" applyBorder="1" applyAlignment="1" applyProtection="1">
      <alignment horizontal="center" vertical="center" wrapText="1"/>
      <protection locked="0" hidden="1"/>
    </xf>
    <xf numFmtId="0" fontId="17" fillId="3" borderId="5" xfId="0" applyFont="1" applyFill="1" applyBorder="1" applyAlignment="1">
      <alignment horizontal="left" vertical="center"/>
    </xf>
    <xf numFmtId="164" fontId="17" fillId="3" borderId="5" xfId="8" applyNumberFormat="1" applyFont="1" applyFill="1" applyBorder="1" applyAlignment="1">
      <alignment horizontal="center" vertical="center"/>
    </xf>
    <xf numFmtId="20" fontId="17" fillId="8" borderId="5" xfId="0" applyNumberFormat="1" applyFont="1" applyFill="1" applyBorder="1" applyAlignment="1">
      <alignment horizontal="center" vertical="center"/>
    </xf>
    <xf numFmtId="0" fontId="17" fillId="8" borderId="5" xfId="0" applyFont="1" applyFill="1" applyBorder="1" applyAlignment="1">
      <alignment horizontal="center" vertical="center" wrapText="1"/>
    </xf>
    <xf numFmtId="0" fontId="17" fillId="3" borderId="5" xfId="1" applyNumberFormat="1" applyFont="1" applyFill="1" applyBorder="1" applyAlignment="1">
      <alignment horizontal="center" vertical="center"/>
    </xf>
    <xf numFmtId="0" fontId="33" fillId="0" borderId="5" xfId="0" applyFont="1" applyBorder="1" applyAlignment="1">
      <alignment horizontal="center" vertical="center"/>
    </xf>
    <xf numFmtId="0" fontId="33" fillId="0" borderId="5" xfId="0" applyFont="1" applyBorder="1" applyAlignment="1">
      <alignment horizontal="center" vertical="center" wrapText="1"/>
    </xf>
    <xf numFmtId="14" fontId="33" fillId="0" borderId="5" xfId="0" applyNumberFormat="1" applyFont="1" applyBorder="1" applyAlignment="1">
      <alignment horizontal="center" vertical="center"/>
    </xf>
    <xf numFmtId="0" fontId="7" fillId="0" borderId="5" xfId="0" applyFont="1" applyBorder="1" applyAlignment="1">
      <alignment horizontal="justify" vertical="top" wrapText="1"/>
    </xf>
    <xf numFmtId="20" fontId="33" fillId="0" borderId="5" xfId="0" applyNumberFormat="1" applyFont="1" applyBorder="1" applyAlignment="1">
      <alignment horizontal="center" vertical="center"/>
    </xf>
    <xf numFmtId="0" fontId="7" fillId="0" borderId="5" xfId="0" applyFont="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0" fillId="0" borderId="5" xfId="0" applyBorder="1" applyAlignment="1">
      <alignment horizontal="center" vertical="center"/>
    </xf>
    <xf numFmtId="0" fontId="17" fillId="8" borderId="5" xfId="0" applyFont="1" applyFill="1" applyBorder="1" applyAlignment="1">
      <alignment horizontal="left" vertical="center"/>
    </xf>
    <xf numFmtId="0" fontId="0" fillId="0" borderId="5" xfId="0" applyBorder="1"/>
    <xf numFmtId="164" fontId="17" fillId="0" borderId="22" xfId="8" applyNumberFormat="1" applyFont="1" applyBorder="1" applyAlignment="1">
      <alignment horizontal="right" vertical="center"/>
    </xf>
    <xf numFmtId="20" fontId="33" fillId="0" borderId="5" xfId="0" applyNumberFormat="1" applyFont="1" applyBorder="1" applyAlignment="1">
      <alignment horizontal="center" vertical="center" wrapText="1"/>
    </xf>
    <xf numFmtId="0" fontId="17" fillId="0" borderId="0" xfId="0" applyFont="1" applyAlignment="1">
      <alignment horizontal="center" wrapText="1"/>
    </xf>
    <xf numFmtId="0" fontId="33" fillId="0" borderId="5" xfId="5" applyFont="1" applyBorder="1" applyAlignment="1" applyProtection="1">
      <alignment horizontal="center" wrapText="1"/>
      <protection locked="0" hidden="1"/>
    </xf>
    <xf numFmtId="0" fontId="17" fillId="0" borderId="5" xfId="0" applyFont="1" applyBorder="1" applyAlignment="1">
      <alignment vertical="center"/>
    </xf>
    <xf numFmtId="0" fontId="33" fillId="8" borderId="5" xfId="5" applyFont="1" applyFill="1" applyBorder="1" applyAlignment="1" applyProtection="1">
      <alignment horizontal="center" wrapText="1"/>
      <protection locked="0" hidden="1"/>
    </xf>
    <xf numFmtId="0" fontId="7" fillId="0" borderId="5" xfId="0" applyFont="1" applyBorder="1" applyAlignment="1">
      <alignment horizontal="center" wrapText="1"/>
    </xf>
    <xf numFmtId="0" fontId="17" fillId="8" borderId="5" xfId="0" applyFont="1" applyFill="1" applyBorder="1"/>
    <xf numFmtId="0" fontId="0" fillId="8" borderId="5" xfId="0" applyFill="1" applyBorder="1"/>
    <xf numFmtId="0" fontId="33" fillId="8" borderId="5" xfId="0" applyFont="1" applyFill="1" applyBorder="1" applyAlignment="1">
      <alignment horizontal="center" vertical="center" wrapText="1"/>
    </xf>
    <xf numFmtId="14" fontId="33" fillId="8" borderId="5" xfId="0" applyNumberFormat="1" applyFont="1" applyFill="1" applyBorder="1" applyAlignment="1">
      <alignment horizontal="center" vertical="center"/>
    </xf>
    <xf numFmtId="0" fontId="33" fillId="8" borderId="5" xfId="0" applyFont="1" applyFill="1" applyBorder="1" applyAlignment="1">
      <alignment horizontal="center" vertical="center"/>
    </xf>
    <xf numFmtId="0" fontId="7" fillId="8" borderId="5" xfId="0" applyFont="1" applyFill="1" applyBorder="1" applyAlignment="1">
      <alignment horizontal="justify" vertical="top" wrapText="1"/>
    </xf>
    <xf numFmtId="0" fontId="7" fillId="8" borderId="5" xfId="0" applyFont="1" applyFill="1" applyBorder="1" applyAlignment="1">
      <alignment horizontal="center" vertical="center" wrapText="1"/>
    </xf>
    <xf numFmtId="20" fontId="33" fillId="8" borderId="5" xfId="0" applyNumberFormat="1" applyFont="1" applyFill="1" applyBorder="1" applyAlignment="1">
      <alignment horizontal="center" vertical="center"/>
    </xf>
    <xf numFmtId="20" fontId="33" fillId="8" borderId="5" xfId="0" applyNumberFormat="1" applyFont="1" applyFill="1" applyBorder="1" applyAlignment="1">
      <alignment horizontal="center" vertical="center" wrapText="1"/>
    </xf>
    <xf numFmtId="0" fontId="0" fillId="8" borderId="5" xfId="0" applyFill="1" applyBorder="1" applyAlignment="1">
      <alignment horizontal="center"/>
    </xf>
    <xf numFmtId="0" fontId="7" fillId="8" borderId="5" xfId="0" applyFont="1" applyFill="1" applyBorder="1" applyAlignment="1">
      <alignment horizontal="center" wrapText="1"/>
    </xf>
    <xf numFmtId="168" fontId="17" fillId="8" borderId="5" xfId="0" applyNumberFormat="1" applyFont="1" applyFill="1" applyBorder="1" applyAlignment="1">
      <alignment horizontal="right" vertical="center"/>
    </xf>
    <xf numFmtId="0" fontId="21" fillId="0" borderId="5" xfId="6" applyBorder="1"/>
    <xf numFmtId="0" fontId="7" fillId="0" borderId="5" xfId="0" applyFont="1" applyBorder="1" applyAlignment="1">
      <alignment horizontal="justify" vertical="center" wrapText="1"/>
    </xf>
    <xf numFmtId="164" fontId="17" fillId="0" borderId="5" xfId="8" applyNumberFormat="1" applyFont="1" applyBorder="1" applyAlignment="1">
      <alignment horizontal="center" vertical="center" wrapText="1"/>
    </xf>
    <xf numFmtId="0" fontId="7" fillId="8" borderId="5" xfId="0" applyFont="1" applyFill="1" applyBorder="1" applyAlignment="1">
      <alignment horizontal="justify" vertical="center" wrapText="1"/>
    </xf>
    <xf numFmtId="0" fontId="0" fillId="0" borderId="5" xfId="0" applyBorder="1" applyAlignment="1">
      <alignment vertical="center"/>
    </xf>
    <xf numFmtId="0" fontId="33" fillId="3" borderId="5" xfId="0" applyFont="1" applyFill="1" applyBorder="1" applyAlignment="1">
      <alignment horizontal="center" vertical="center" wrapText="1"/>
    </xf>
    <xf numFmtId="14" fontId="33" fillId="3" borderId="5" xfId="0" applyNumberFormat="1" applyFont="1" applyFill="1" applyBorder="1" applyAlignment="1">
      <alignment horizontal="center" vertical="center"/>
    </xf>
    <xf numFmtId="0" fontId="33" fillId="3" borderId="5" xfId="0" applyFont="1" applyFill="1" applyBorder="1" applyAlignment="1">
      <alignment horizontal="center" vertical="center"/>
    </xf>
    <xf numFmtId="0" fontId="7" fillId="3" borderId="5" xfId="0" applyFont="1" applyFill="1" applyBorder="1" applyAlignment="1">
      <alignment horizontal="center" vertical="center" wrapText="1"/>
    </xf>
    <xf numFmtId="20" fontId="33" fillId="3" borderId="5" xfId="0" applyNumberFormat="1" applyFont="1" applyFill="1" applyBorder="1" applyAlignment="1">
      <alignment horizontal="center" vertical="center"/>
    </xf>
    <xf numFmtId="0" fontId="0" fillId="3" borderId="0" xfId="0" applyFill="1" applyAlignment="1">
      <alignment horizontal="center" vertical="center"/>
    </xf>
    <xf numFmtId="20" fontId="33" fillId="3" borderId="5" xfId="0" applyNumberFormat="1" applyFont="1" applyFill="1" applyBorder="1" applyAlignment="1">
      <alignment horizontal="center" vertical="center" wrapText="1"/>
    </xf>
    <xf numFmtId="1" fontId="17" fillId="0" borderId="0" xfId="0" applyNumberFormat="1" applyFont="1" applyAlignment="1">
      <alignment horizontal="center" vertical="center"/>
    </xf>
    <xf numFmtId="1" fontId="18" fillId="12" borderId="5" xfId="0" applyNumberFormat="1" applyFont="1" applyFill="1" applyBorder="1" applyAlignment="1">
      <alignment horizontal="center" vertical="center" wrapText="1"/>
    </xf>
    <xf numFmtId="1" fontId="17" fillId="0" borderId="5" xfId="0" applyNumberFormat="1" applyFont="1" applyBorder="1" applyAlignment="1">
      <alignment horizontal="center" vertical="center"/>
    </xf>
    <xf numFmtId="1" fontId="17" fillId="3" borderId="5" xfId="0" applyNumberFormat="1" applyFont="1" applyFill="1" applyBorder="1" applyAlignment="1">
      <alignment horizontal="center" vertical="center"/>
    </xf>
    <xf numFmtId="1" fontId="17" fillId="8" borderId="5" xfId="0" applyNumberFormat="1" applyFont="1" applyFill="1" applyBorder="1" applyAlignment="1">
      <alignment horizontal="center" vertical="center"/>
    </xf>
    <xf numFmtId="1" fontId="17" fillId="8" borderId="5" xfId="8" applyNumberFormat="1" applyFont="1" applyFill="1" applyBorder="1" applyAlignment="1">
      <alignment horizontal="center" vertical="center"/>
    </xf>
    <xf numFmtId="1" fontId="17" fillId="0" borderId="5" xfId="8" applyNumberFormat="1" applyFont="1" applyBorder="1" applyAlignment="1">
      <alignment horizontal="center" vertical="center"/>
    </xf>
    <xf numFmtId="1" fontId="17" fillId="0" borderId="5" xfId="0" applyNumberFormat="1" applyFont="1" applyBorder="1" applyAlignment="1">
      <alignment horizontal="center"/>
    </xf>
    <xf numFmtId="1" fontId="33" fillId="0" borderId="5" xfId="5" applyNumberFormat="1" applyFont="1" applyBorder="1" applyAlignment="1" applyProtection="1">
      <alignment horizontal="center" vertical="center" wrapText="1"/>
      <protection locked="0" hidden="1"/>
    </xf>
    <xf numFmtId="1" fontId="7" fillId="0" borderId="5" xfId="0" applyNumberFormat="1" applyFont="1" applyBorder="1" applyAlignment="1">
      <alignment horizontal="center" vertical="center" wrapText="1"/>
    </xf>
    <xf numFmtId="1" fontId="7" fillId="8" borderId="5" xfId="0" applyNumberFormat="1" applyFont="1" applyFill="1" applyBorder="1" applyAlignment="1">
      <alignment horizontal="center" vertical="center" wrapText="1"/>
    </xf>
    <xf numFmtId="1" fontId="17" fillId="3" borderId="5" xfId="8" applyNumberFormat="1" applyFont="1" applyFill="1" applyBorder="1" applyAlignment="1">
      <alignment horizontal="center" vertical="center"/>
    </xf>
    <xf numFmtId="1" fontId="33" fillId="3" borderId="5" xfId="0" applyNumberFormat="1" applyFont="1" applyFill="1" applyBorder="1" applyAlignment="1">
      <alignment horizontal="center" vertical="center"/>
    </xf>
    <xf numFmtId="1" fontId="18" fillId="12" borderId="7" xfId="0" applyNumberFormat="1" applyFont="1" applyFill="1" applyBorder="1" applyAlignment="1">
      <alignment horizontal="center" vertical="center" wrapText="1"/>
    </xf>
    <xf numFmtId="1" fontId="17" fillId="8" borderId="5" xfId="0" applyNumberFormat="1" applyFont="1" applyFill="1" applyBorder="1" applyAlignment="1">
      <alignment horizontal="center"/>
    </xf>
    <xf numFmtId="1" fontId="0" fillId="8" borderId="5" xfId="0" applyNumberFormat="1" applyFill="1" applyBorder="1"/>
    <xf numFmtId="1" fontId="0" fillId="0" borderId="0" xfId="0" applyNumberFormat="1"/>
    <xf numFmtId="164" fontId="38" fillId="0" borderId="5" xfId="8" applyNumberFormat="1" applyFont="1" applyFill="1" applyBorder="1" applyAlignment="1">
      <alignment horizontal="center" vertical="center" wrapText="1"/>
    </xf>
    <xf numFmtId="168" fontId="17" fillId="0" borderId="5" xfId="0" applyNumberFormat="1" applyFont="1" applyBorder="1" applyAlignment="1">
      <alignment horizontal="center" vertical="center"/>
    </xf>
    <xf numFmtId="0" fontId="0" fillId="3" borderId="5" xfId="0" applyFill="1" applyBorder="1"/>
    <xf numFmtId="0" fontId="7" fillId="3" borderId="5" xfId="0" applyFont="1" applyFill="1" applyBorder="1" applyAlignment="1">
      <alignment horizontal="justify" vertical="top" wrapText="1"/>
    </xf>
    <xf numFmtId="1" fontId="17" fillId="3" borderId="5" xfId="0" applyNumberFormat="1" applyFont="1" applyFill="1" applyBorder="1" applyAlignment="1">
      <alignment horizontal="center"/>
    </xf>
    <xf numFmtId="0" fontId="0" fillId="3" borderId="5" xfId="0" applyFill="1" applyBorder="1" applyAlignment="1">
      <alignment horizontal="center"/>
    </xf>
    <xf numFmtId="164" fontId="17" fillId="3" borderId="5" xfId="8" applyNumberFormat="1" applyFont="1" applyFill="1" applyBorder="1" applyAlignment="1">
      <alignment horizontal="right" vertical="center"/>
    </xf>
    <xf numFmtId="168" fontId="17" fillId="3" borderId="5" xfId="0" applyNumberFormat="1" applyFont="1" applyFill="1" applyBorder="1" applyAlignment="1">
      <alignment horizontal="right" vertical="center"/>
    </xf>
    <xf numFmtId="0" fontId="36" fillId="10" borderId="0" xfId="0" applyFont="1" applyFill="1" applyAlignment="1">
      <alignment horizontal="center" vertical="center"/>
    </xf>
    <xf numFmtId="0" fontId="17" fillId="0" borderId="5" xfId="1" applyNumberFormat="1" applyFont="1" applyBorder="1" applyAlignment="1">
      <alignment horizontal="left" vertical="center"/>
    </xf>
    <xf numFmtId="0" fontId="33" fillId="0" borderId="5" xfId="5" applyFont="1" applyBorder="1" applyAlignment="1" applyProtection="1">
      <alignment horizontal="left" vertical="top" wrapText="1"/>
      <protection locked="0" hidden="1"/>
    </xf>
    <xf numFmtId="0" fontId="33" fillId="0" borderId="5" xfId="5" applyFont="1" applyBorder="1" applyAlignment="1" applyProtection="1">
      <alignment horizontal="left" vertical="center" wrapText="1"/>
      <protection locked="0" hidden="1"/>
    </xf>
    <xf numFmtId="167" fontId="17" fillId="0" borderId="5" xfId="0" applyNumberFormat="1" applyFont="1" applyBorder="1" applyAlignment="1">
      <alignment horizontal="center" vertical="center"/>
    </xf>
    <xf numFmtId="167" fontId="17" fillId="8" borderId="5" xfId="0" applyNumberFormat="1" applyFont="1" applyFill="1" applyBorder="1" applyAlignment="1">
      <alignment horizontal="center" vertical="center"/>
    </xf>
    <xf numFmtId="167" fontId="17" fillId="3" borderId="5" xfId="0" applyNumberFormat="1" applyFont="1" applyFill="1" applyBorder="1" applyAlignment="1">
      <alignment horizontal="center" vertical="center"/>
    </xf>
    <xf numFmtId="167" fontId="33" fillId="0" borderId="5" xfId="0" applyNumberFormat="1" applyFont="1" applyBorder="1" applyAlignment="1">
      <alignment horizontal="center" vertical="center"/>
    </xf>
    <xf numFmtId="167" fontId="33" fillId="8" borderId="5" xfId="0" applyNumberFormat="1" applyFont="1" applyFill="1" applyBorder="1" applyAlignment="1">
      <alignment horizontal="center" vertical="center"/>
    </xf>
    <xf numFmtId="167" fontId="33" fillId="3" borderId="5" xfId="0" applyNumberFormat="1" applyFont="1" applyFill="1" applyBorder="1" applyAlignment="1">
      <alignment horizontal="center" vertical="center"/>
    </xf>
    <xf numFmtId="172" fontId="17" fillId="0" borderId="5" xfId="8" applyNumberFormat="1" applyFont="1" applyBorder="1" applyAlignment="1">
      <alignment horizontal="right" vertical="center"/>
    </xf>
    <xf numFmtId="164" fontId="17" fillId="8" borderId="5" xfId="8" applyNumberFormat="1" applyFont="1" applyFill="1" applyBorder="1" applyAlignment="1">
      <alignment horizontal="left" vertical="center"/>
    </xf>
    <xf numFmtId="0" fontId="0" fillId="8" borderId="5" xfId="0" applyFill="1" applyBorder="1" applyAlignment="1">
      <alignment horizontal="left"/>
    </xf>
    <xf numFmtId="20" fontId="33" fillId="8" borderId="5" xfId="0" applyNumberFormat="1" applyFont="1" applyFill="1" applyBorder="1" applyAlignment="1">
      <alignment horizontal="left" vertical="center"/>
    </xf>
    <xf numFmtId="0" fontId="33" fillId="0" borderId="5" xfId="5" applyFont="1" applyBorder="1" applyAlignment="1" applyProtection="1">
      <alignment horizontal="left" wrapText="1"/>
      <protection locked="0" hidden="1"/>
    </xf>
    <xf numFmtId="0" fontId="33" fillId="0" borderId="5" xfId="5" applyFont="1" applyBorder="1" applyAlignment="1" applyProtection="1">
      <alignment horizontal="left" vertical="center"/>
      <protection locked="0" hidden="1"/>
    </xf>
    <xf numFmtId="0" fontId="18" fillId="11" borderId="2" xfId="0" applyFont="1" applyFill="1" applyBorder="1" applyAlignment="1">
      <alignment horizontal="left" vertical="center"/>
    </xf>
    <xf numFmtId="0" fontId="36" fillId="10" borderId="0" xfId="0" applyFont="1" applyFill="1" applyAlignment="1">
      <alignment vertical="center"/>
    </xf>
    <xf numFmtId="0" fontId="7" fillId="0" borderId="5" xfId="0" applyFont="1" applyBorder="1" applyAlignment="1">
      <alignment horizontal="left" vertical="top"/>
    </xf>
    <xf numFmtId="0" fontId="7" fillId="3" borderId="5" xfId="0" applyFont="1" applyFill="1" applyBorder="1" applyAlignment="1">
      <alignment horizontal="left" vertical="top"/>
    </xf>
    <xf numFmtId="0" fontId="7" fillId="0" borderId="5" xfId="0" applyFont="1" applyBorder="1" applyAlignment="1">
      <alignment horizontal="left" vertical="top" wrapText="1"/>
    </xf>
    <xf numFmtId="14" fontId="33" fillId="0" borderId="5" xfId="5" applyNumberFormat="1" applyFont="1" applyBorder="1" applyAlignment="1" applyProtection="1">
      <alignment horizontal="center" vertical="center" wrapText="1"/>
      <protection locked="0" hidden="1"/>
    </xf>
    <xf numFmtId="0" fontId="33" fillId="8" borderId="5" xfId="5" applyFont="1" applyFill="1" applyBorder="1" applyAlignment="1" applyProtection="1">
      <alignment horizontal="left" wrapText="1"/>
      <protection locked="0" hidden="1"/>
    </xf>
    <xf numFmtId="0" fontId="17" fillId="0" borderId="5" xfId="0" applyFont="1" applyBorder="1" applyAlignment="1">
      <alignment horizontal="center" vertical="top" wrapText="1"/>
    </xf>
    <xf numFmtId="0" fontId="37" fillId="0" borderId="5" xfId="0" applyFont="1" applyBorder="1" applyAlignment="1">
      <alignment horizontal="left" vertical="center"/>
    </xf>
    <xf numFmtId="0" fontId="17" fillId="0" borderId="5" xfId="0" applyFont="1" applyBorder="1" applyAlignment="1">
      <alignment horizontal="center"/>
    </xf>
    <xf numFmtId="0" fontId="17" fillId="0" borderId="5" xfId="0" applyFont="1" applyBorder="1" applyAlignment="1">
      <alignment wrapText="1"/>
    </xf>
    <xf numFmtId="0" fontId="20" fillId="0" borderId="5" xfId="5" applyFont="1" applyBorder="1" applyAlignment="1" applyProtection="1">
      <alignment horizontal="center" vertical="center" wrapText="1"/>
      <protection locked="0" hidden="1"/>
    </xf>
    <xf numFmtId="0" fontId="33" fillId="8" borderId="5" xfId="5" applyFont="1" applyFill="1" applyBorder="1" applyAlignment="1" applyProtection="1">
      <alignment horizontal="left" vertical="center"/>
      <protection locked="0" hidden="1"/>
    </xf>
    <xf numFmtId="20" fontId="17" fillId="3" borderId="5" xfId="0" applyNumberFormat="1" applyFont="1" applyFill="1" applyBorder="1" applyAlignment="1">
      <alignment horizontal="center" vertical="center"/>
    </xf>
    <xf numFmtId="0" fontId="17" fillId="3" borderId="5" xfId="0" applyFont="1" applyFill="1" applyBorder="1"/>
    <xf numFmtId="0" fontId="33" fillId="3" borderId="5" xfId="5" applyFont="1" applyFill="1" applyBorder="1" applyAlignment="1" applyProtection="1">
      <alignment horizontal="left" vertical="top"/>
      <protection locked="0" hidden="1"/>
    </xf>
    <xf numFmtId="0" fontId="33" fillId="0" borderId="5" xfId="5" applyFont="1" applyBorder="1" applyAlignment="1" applyProtection="1">
      <alignment horizontal="left" vertical="top"/>
      <protection locked="0" hidden="1"/>
    </xf>
    <xf numFmtId="0" fontId="5" fillId="0" borderId="3" xfId="0" applyFont="1" applyBorder="1" applyAlignment="1">
      <alignment horizontal="center" vertical="center" wrapText="1"/>
    </xf>
    <xf numFmtId="10" fontId="4" fillId="19" borderId="0" xfId="0" applyNumberFormat="1" applyFont="1" applyFill="1" applyAlignment="1">
      <alignment horizontal="center" vertical="center" wrapText="1"/>
    </xf>
    <xf numFmtId="0" fontId="5" fillId="20" borderId="3" xfId="0" applyFont="1" applyFill="1" applyBorder="1" applyAlignment="1">
      <alignment horizontal="center" vertical="center" wrapText="1"/>
    </xf>
    <xf numFmtId="0" fontId="4" fillId="21" borderId="1" xfId="0" applyFont="1" applyFill="1" applyBorder="1" applyAlignment="1">
      <alignment horizontal="center" vertical="top" wrapText="1"/>
    </xf>
    <xf numFmtId="0" fontId="33" fillId="3" borderId="5" xfId="0" applyFont="1" applyFill="1" applyBorder="1" applyAlignment="1">
      <alignment horizontal="center" vertical="top" wrapText="1"/>
    </xf>
    <xf numFmtId="0" fontId="7" fillId="3" borderId="5" xfId="0" applyFont="1" applyFill="1" applyBorder="1" applyAlignment="1">
      <alignment horizontal="center" vertical="top" wrapText="1"/>
    </xf>
    <xf numFmtId="172" fontId="17" fillId="8" borderId="5" xfId="8" applyNumberFormat="1" applyFont="1" applyFill="1" applyBorder="1" applyAlignment="1">
      <alignment horizontal="right" vertical="center"/>
    </xf>
    <xf numFmtId="0" fontId="17" fillId="8" borderId="5" xfId="0" applyFont="1" applyFill="1" applyBorder="1" applyAlignment="1">
      <alignment horizontal="center" vertical="top" wrapText="1"/>
    </xf>
    <xf numFmtId="0" fontId="2" fillId="12" borderId="26" xfId="0" applyFont="1" applyFill="1" applyBorder="1" applyAlignment="1">
      <alignment horizontal="center" vertical="center" wrapText="1"/>
    </xf>
    <xf numFmtId="44" fontId="3" fillId="0" borderId="0" xfId="2" applyFont="1" applyAlignment="1">
      <alignment horizontal="center" vertical="center"/>
    </xf>
    <xf numFmtId="165" fontId="3" fillId="0" borderId="0" xfId="0" applyNumberFormat="1" applyFont="1" applyAlignment="1">
      <alignment horizontal="center"/>
    </xf>
    <xf numFmtId="1" fontId="17" fillId="3" borderId="5" xfId="8" applyNumberFormat="1" applyFont="1" applyFill="1" applyBorder="1" applyAlignment="1">
      <alignment horizontal="center" vertical="center" wrapText="1"/>
    </xf>
    <xf numFmtId="0" fontId="17" fillId="11" borderId="5" xfId="0" applyFont="1" applyFill="1" applyBorder="1" applyAlignment="1">
      <alignment horizontal="center" vertical="center"/>
    </xf>
    <xf numFmtId="0" fontId="33" fillId="11" borderId="5" xfId="0" applyFont="1" applyFill="1" applyBorder="1" applyAlignment="1">
      <alignment horizontal="center" vertical="center" wrapText="1"/>
    </xf>
    <xf numFmtId="3" fontId="0" fillId="0" borderId="0" xfId="0" applyNumberFormat="1" applyAlignment="1">
      <alignment horizontal="center"/>
    </xf>
    <xf numFmtId="3" fontId="0" fillId="0" borderId="0" xfId="0" applyNumberFormat="1"/>
    <xf numFmtId="14" fontId="33" fillId="3" borderId="5" xfId="0" applyNumberFormat="1" applyFont="1" applyFill="1" applyBorder="1" applyAlignment="1">
      <alignment horizontal="center" vertical="center" wrapText="1"/>
    </xf>
    <xf numFmtId="164" fontId="17" fillId="0" borderId="5" xfId="8" applyNumberFormat="1" applyFont="1" applyFill="1" applyBorder="1" applyAlignment="1">
      <alignment horizontal="center" vertical="center"/>
    </xf>
    <xf numFmtId="0" fontId="20" fillId="8" borderId="5" xfId="5" applyFont="1" applyFill="1" applyBorder="1" applyAlignment="1" applyProtection="1">
      <alignment horizontal="center" vertical="center" wrapText="1"/>
      <protection locked="0" hidden="1"/>
    </xf>
    <xf numFmtId="0" fontId="42" fillId="3" borderId="5" xfId="0" applyFont="1" applyFill="1" applyBorder="1" applyAlignment="1">
      <alignment horizontal="center" vertical="center" wrapText="1"/>
    </xf>
    <xf numFmtId="0" fontId="42" fillId="8" borderId="5" xfId="0" applyFont="1" applyFill="1" applyBorder="1" applyAlignment="1">
      <alignment horizontal="center" vertical="center" wrapText="1"/>
    </xf>
    <xf numFmtId="1" fontId="33" fillId="8" borderId="5" xfId="8" applyNumberFormat="1" applyFont="1" applyFill="1" applyBorder="1" applyAlignment="1">
      <alignment horizontal="center" vertical="center"/>
    </xf>
    <xf numFmtId="164" fontId="33" fillId="8" borderId="5" xfId="8" applyNumberFormat="1" applyFont="1" applyFill="1" applyBorder="1" applyAlignment="1">
      <alignment horizontal="center" vertical="center"/>
    </xf>
    <xf numFmtId="0" fontId="33" fillId="8" borderId="5" xfId="1" applyNumberFormat="1" applyFont="1" applyFill="1" applyBorder="1" applyAlignment="1">
      <alignment horizontal="center" vertical="center"/>
    </xf>
    <xf numFmtId="164" fontId="33" fillId="8" borderId="5" xfId="8" applyNumberFormat="1" applyFont="1" applyFill="1" applyBorder="1" applyAlignment="1">
      <alignment horizontal="right" vertical="center"/>
    </xf>
    <xf numFmtId="168" fontId="33" fillId="8" borderId="5" xfId="0" applyNumberFormat="1" applyFont="1" applyFill="1" applyBorder="1" applyAlignment="1">
      <alignment horizontal="right" vertical="center"/>
    </xf>
    <xf numFmtId="10" fontId="17" fillId="22" borderId="5" xfId="3" applyNumberFormat="1" applyFont="1" applyFill="1" applyBorder="1" applyAlignment="1">
      <alignment horizontal="center" vertical="center"/>
    </xf>
    <xf numFmtId="164" fontId="17" fillId="22" borderId="5" xfId="8" applyNumberFormat="1" applyFont="1" applyFill="1" applyBorder="1" applyAlignment="1">
      <alignment horizontal="right" vertical="center"/>
    </xf>
    <xf numFmtId="172" fontId="17" fillId="22" borderId="5" xfId="8" applyNumberFormat="1" applyFont="1" applyFill="1" applyBorder="1" applyAlignment="1">
      <alignment horizontal="right" vertical="center"/>
    </xf>
    <xf numFmtId="0" fontId="17" fillId="0" borderId="0" xfId="0" applyFont="1" applyAlignment="1">
      <alignment wrapText="1"/>
    </xf>
    <xf numFmtId="0" fontId="17" fillId="0" borderId="5" xfId="1" applyNumberFormat="1" applyFont="1" applyBorder="1" applyAlignment="1">
      <alignment horizontal="center" vertical="center" wrapText="1"/>
    </xf>
    <xf numFmtId="0" fontId="43" fillId="10" borderId="0" xfId="0" applyFont="1" applyFill="1" applyAlignment="1">
      <alignment vertical="center"/>
    </xf>
    <xf numFmtId="0" fontId="43" fillId="10" borderId="0" xfId="0" applyFont="1" applyFill="1" applyAlignment="1">
      <alignment horizontal="center" vertical="center"/>
    </xf>
    <xf numFmtId="0" fontId="37" fillId="0" borderId="0" xfId="0" applyFont="1" applyAlignment="1">
      <alignment horizontal="left" vertical="center"/>
    </xf>
    <xf numFmtId="0" fontId="15" fillId="3" borderId="5" xfId="0" applyFont="1" applyFill="1" applyBorder="1" applyAlignment="1">
      <alignment horizontal="center" vertical="center" wrapText="1"/>
    </xf>
    <xf numFmtId="1" fontId="17" fillId="0" borderId="0" xfId="0" applyNumberFormat="1" applyFont="1" applyAlignment="1">
      <alignment horizontal="center"/>
    </xf>
    <xf numFmtId="0" fontId="33" fillId="22" borderId="5" xfId="0" applyFont="1" applyFill="1" applyBorder="1" applyAlignment="1">
      <alignment horizontal="center" vertical="center" wrapText="1"/>
    </xf>
    <xf numFmtId="0" fontId="17" fillId="22" borderId="5" xfId="0" applyFont="1" applyFill="1" applyBorder="1" applyAlignment="1">
      <alignment horizontal="center" vertical="center"/>
    </xf>
    <xf numFmtId="14" fontId="33" fillId="22" borderId="5" xfId="0" applyNumberFormat="1" applyFont="1" applyFill="1" applyBorder="1" applyAlignment="1">
      <alignment horizontal="center" vertical="center"/>
    </xf>
    <xf numFmtId="0" fontId="33" fillId="22" borderId="5" xfId="0" applyFont="1" applyFill="1" applyBorder="1" applyAlignment="1">
      <alignment horizontal="center" vertical="center"/>
    </xf>
    <xf numFmtId="0" fontId="7" fillId="22" borderId="5" xfId="0" applyFont="1" applyFill="1" applyBorder="1" applyAlignment="1">
      <alignment horizontal="center" vertical="center" wrapText="1"/>
    </xf>
    <xf numFmtId="167" fontId="33" fillId="22" borderId="5" xfId="0" applyNumberFormat="1" applyFont="1" applyFill="1" applyBorder="1" applyAlignment="1">
      <alignment horizontal="center" vertical="center"/>
    </xf>
    <xf numFmtId="20" fontId="33" fillId="22" borderId="5" xfId="0" applyNumberFormat="1" applyFont="1" applyFill="1" applyBorder="1" applyAlignment="1">
      <alignment horizontal="center" vertical="center"/>
    </xf>
    <xf numFmtId="20" fontId="33" fillId="22" borderId="5" xfId="0" applyNumberFormat="1" applyFont="1" applyFill="1" applyBorder="1" applyAlignment="1">
      <alignment horizontal="center" vertical="center" wrapText="1"/>
    </xf>
    <xf numFmtId="1" fontId="17" fillId="22" borderId="5" xfId="8" applyNumberFormat="1" applyFont="1" applyFill="1" applyBorder="1" applyAlignment="1">
      <alignment horizontal="center" vertical="center"/>
    </xf>
    <xf numFmtId="164" fontId="17" fillId="22" borderId="5" xfId="8" applyNumberFormat="1" applyFont="1" applyFill="1" applyBorder="1" applyAlignment="1">
      <alignment horizontal="center" vertical="center"/>
    </xf>
    <xf numFmtId="0" fontId="17" fillId="22" borderId="5" xfId="1" applyNumberFormat="1" applyFont="1" applyFill="1" applyBorder="1" applyAlignment="1">
      <alignment horizontal="center" vertical="center"/>
    </xf>
    <xf numFmtId="168" fontId="17" fillId="22" borderId="5" xfId="0" applyNumberFormat="1" applyFont="1" applyFill="1" applyBorder="1" applyAlignment="1">
      <alignment horizontal="right" vertical="center"/>
    </xf>
    <xf numFmtId="0" fontId="20" fillId="22" borderId="5" xfId="5" applyFont="1" applyFill="1" applyBorder="1" applyAlignment="1" applyProtection="1">
      <alignment horizontal="center" vertical="center" wrapText="1"/>
      <protection locked="0" hidden="1"/>
    </xf>
    <xf numFmtId="0" fontId="44" fillId="3" borderId="5" xfId="0" applyFont="1" applyFill="1" applyBorder="1" applyAlignment="1">
      <alignment horizontal="center" vertical="center" wrapText="1"/>
    </xf>
    <xf numFmtId="0" fontId="33" fillId="22" borderId="5" xfId="5" applyFont="1" applyFill="1" applyBorder="1" applyAlignment="1" applyProtection="1">
      <alignment horizontal="center" vertical="center" wrapText="1"/>
      <protection locked="0" hidden="1"/>
    </xf>
    <xf numFmtId="172" fontId="17" fillId="0" borderId="5" xfId="8" applyNumberFormat="1" applyFont="1" applyBorder="1" applyAlignment="1">
      <alignment horizontal="center" vertical="center"/>
    </xf>
    <xf numFmtId="0" fontId="17" fillId="23" borderId="5" xfId="0" applyFont="1" applyFill="1" applyBorder="1" applyAlignment="1">
      <alignment horizontal="center" vertical="center"/>
    </xf>
    <xf numFmtId="0" fontId="33" fillId="23" borderId="5" xfId="0" applyFont="1" applyFill="1" applyBorder="1" applyAlignment="1">
      <alignment horizontal="center" vertical="center" wrapText="1"/>
    </xf>
    <xf numFmtId="0" fontId="17" fillId="23" borderId="5" xfId="0" applyFont="1" applyFill="1" applyBorder="1" applyAlignment="1">
      <alignment horizontal="center" vertical="top" wrapText="1"/>
    </xf>
    <xf numFmtId="0" fontId="33" fillId="23" borderId="5" xfId="0" applyFont="1" applyFill="1" applyBorder="1" applyAlignment="1">
      <alignment horizontal="center" vertical="center"/>
    </xf>
    <xf numFmtId="0" fontId="15" fillId="23" borderId="5" xfId="0" applyFont="1" applyFill="1" applyBorder="1" applyAlignment="1">
      <alignment horizontal="center" vertical="center" wrapText="1"/>
    </xf>
    <xf numFmtId="0" fontId="33" fillId="23" borderId="5" xfId="5" applyFont="1" applyFill="1" applyBorder="1" applyAlignment="1" applyProtection="1">
      <alignment horizontal="center" vertical="center" wrapText="1"/>
      <protection locked="0" hidden="1"/>
    </xf>
    <xf numFmtId="167" fontId="33" fillId="23" borderId="5" xfId="0" applyNumberFormat="1" applyFont="1" applyFill="1" applyBorder="1" applyAlignment="1">
      <alignment horizontal="center" vertical="center"/>
    </xf>
    <xf numFmtId="20" fontId="33" fillId="23" borderId="5" xfId="0" applyNumberFormat="1" applyFont="1" applyFill="1" applyBorder="1" applyAlignment="1">
      <alignment horizontal="center" vertical="center"/>
    </xf>
    <xf numFmtId="0" fontId="7" fillId="23" borderId="5" xfId="0" applyFont="1" applyFill="1" applyBorder="1" applyAlignment="1">
      <alignment horizontal="center" vertical="center" wrapText="1"/>
    </xf>
    <xf numFmtId="164" fontId="17" fillId="23" borderId="5" xfId="8" applyNumberFormat="1" applyFont="1" applyFill="1" applyBorder="1" applyAlignment="1">
      <alignment horizontal="center" vertical="center"/>
    </xf>
    <xf numFmtId="1" fontId="17" fillId="23" borderId="5" xfId="8" applyNumberFormat="1" applyFont="1" applyFill="1" applyBorder="1" applyAlignment="1">
      <alignment horizontal="center" vertical="center"/>
    </xf>
    <xf numFmtId="0" fontId="17" fillId="23" borderId="5" xfId="1" applyNumberFormat="1" applyFont="1" applyFill="1" applyBorder="1" applyAlignment="1">
      <alignment horizontal="center" vertical="center"/>
    </xf>
    <xf numFmtId="164" fontId="17" fillId="23" borderId="5" xfId="8" applyNumberFormat="1" applyFont="1" applyFill="1" applyBorder="1" applyAlignment="1">
      <alignment horizontal="right" vertical="center"/>
    </xf>
    <xf numFmtId="164" fontId="40" fillId="23" borderId="5" xfId="8" applyNumberFormat="1" applyFont="1" applyFill="1" applyBorder="1" applyAlignment="1">
      <alignment horizontal="center" vertical="center"/>
    </xf>
    <xf numFmtId="0" fontId="17" fillId="23" borderId="5" xfId="1" applyNumberFormat="1" applyFont="1" applyFill="1" applyBorder="1" applyAlignment="1">
      <alignment horizontal="center" vertical="center" wrapText="1"/>
    </xf>
    <xf numFmtId="168" fontId="17" fillId="23" borderId="5" xfId="0" applyNumberFormat="1" applyFont="1" applyFill="1" applyBorder="1" applyAlignment="1">
      <alignment horizontal="right" vertical="center"/>
    </xf>
    <xf numFmtId="172" fontId="17" fillId="23" borderId="5" xfId="8" applyNumberFormat="1" applyFont="1" applyFill="1" applyBorder="1" applyAlignment="1">
      <alignment horizontal="right" vertical="center"/>
    </xf>
    <xf numFmtId="0" fontId="0" fillId="0" borderId="0" xfId="0" applyAlignment="1">
      <alignment horizontal="left"/>
    </xf>
    <xf numFmtId="164" fontId="43" fillId="24" borderId="5" xfId="1" applyNumberFormat="1" applyFont="1" applyFill="1" applyBorder="1" applyAlignment="1">
      <alignment horizontal="right" vertical="center"/>
    </xf>
    <xf numFmtId="168" fontId="43" fillId="25" borderId="0" xfId="0" applyNumberFormat="1" applyFont="1" applyFill="1" applyAlignment="1">
      <alignment vertical="center"/>
    </xf>
    <xf numFmtId="0" fontId="17" fillId="3" borderId="0" xfId="0" applyFont="1" applyFill="1"/>
    <xf numFmtId="0" fontId="17" fillId="22" borderId="5" xfId="0" applyFont="1" applyFill="1" applyBorder="1" applyAlignment="1">
      <alignment horizontal="center" vertical="center" wrapText="1"/>
    </xf>
    <xf numFmtId="14" fontId="33" fillId="26" borderId="5" xfId="0" applyNumberFormat="1" applyFont="1" applyFill="1" applyBorder="1" applyAlignment="1">
      <alignment horizontal="center" vertical="center"/>
    </xf>
    <xf numFmtId="164" fontId="17" fillId="0" borderId="5" xfId="8" applyNumberFormat="1" applyFont="1" applyFill="1" applyBorder="1" applyAlignment="1">
      <alignment horizontal="right" vertical="center"/>
    </xf>
    <xf numFmtId="0" fontId="17" fillId="3" borderId="5" xfId="8" applyNumberFormat="1" applyFont="1" applyFill="1" applyBorder="1" applyAlignment="1">
      <alignment horizontal="center" vertical="center"/>
    </xf>
    <xf numFmtId="20" fontId="15" fillId="3" borderId="1" xfId="0" applyNumberFormat="1" applyFont="1" applyFill="1" applyBorder="1" applyAlignment="1">
      <alignment horizontal="center" vertical="center" wrapText="1"/>
    </xf>
    <xf numFmtId="164" fontId="3" fillId="0" borderId="1" xfId="8" applyNumberFormat="1" applyFont="1" applyBorder="1" applyAlignment="1">
      <alignment horizontal="right" vertical="center"/>
    </xf>
    <xf numFmtId="164" fontId="3" fillId="0" borderId="1" xfId="8" applyNumberFormat="1" applyFont="1" applyFill="1" applyBorder="1" applyAlignment="1">
      <alignment horizontal="right" vertical="center"/>
    </xf>
    <xf numFmtId="20" fontId="15" fillId="3" borderId="5" xfId="0" applyNumberFormat="1" applyFont="1" applyFill="1" applyBorder="1" applyAlignment="1">
      <alignment horizontal="center" vertical="center" wrapText="1"/>
    </xf>
    <xf numFmtId="164" fontId="3" fillId="0" borderId="5" xfId="8" applyNumberFormat="1" applyFont="1" applyBorder="1" applyAlignment="1">
      <alignment horizontal="right" vertical="center"/>
    </xf>
    <xf numFmtId="164" fontId="3" fillId="0" borderId="5" xfId="8" applyNumberFormat="1" applyFont="1" applyFill="1" applyBorder="1" applyAlignment="1">
      <alignment horizontal="right" vertical="center"/>
    </xf>
    <xf numFmtId="20" fontId="15" fillId="3" borderId="17" xfId="0" applyNumberFormat="1" applyFont="1" applyFill="1" applyBorder="1" applyAlignment="1">
      <alignment horizontal="center" vertical="center" wrapText="1"/>
    </xf>
    <xf numFmtId="164" fontId="3" fillId="0" borderId="17" xfId="8" applyNumberFormat="1" applyFont="1" applyBorder="1" applyAlignment="1">
      <alignment horizontal="right" vertical="center"/>
    </xf>
    <xf numFmtId="164" fontId="4" fillId="0" borderId="1" xfId="0" applyNumberFormat="1" applyFont="1" applyBorder="1"/>
    <xf numFmtId="164" fontId="18" fillId="0" borderId="0" xfId="0" applyNumberFormat="1" applyFont="1"/>
    <xf numFmtId="164" fontId="17" fillId="0" borderId="27" xfId="8" applyNumberFormat="1" applyFont="1" applyFill="1" applyBorder="1" applyAlignment="1">
      <alignment horizontal="center" vertical="center"/>
    </xf>
    <xf numFmtId="0" fontId="7" fillId="27" borderId="5" xfId="0" applyFont="1" applyFill="1" applyBorder="1" applyAlignment="1">
      <alignment horizontal="center" vertical="center" wrapText="1"/>
    </xf>
    <xf numFmtId="0" fontId="33" fillId="27" borderId="5" xfId="0" applyFont="1" applyFill="1" applyBorder="1" applyAlignment="1">
      <alignment horizontal="center" vertical="center"/>
    </xf>
    <xf numFmtId="164" fontId="17" fillId="27" borderId="5" xfId="8" applyNumberFormat="1" applyFont="1" applyFill="1" applyBorder="1" applyAlignment="1">
      <alignment horizontal="right" vertical="center"/>
    </xf>
    <xf numFmtId="164" fontId="17" fillId="28" borderId="5" xfId="8"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3" fillId="24" borderId="8" xfId="0" applyFont="1" applyFill="1" applyBorder="1" applyAlignment="1">
      <alignment horizontal="center" vertical="center"/>
    </xf>
    <xf numFmtId="0" fontId="43" fillId="24" borderId="7" xfId="0" applyFont="1" applyFill="1" applyBorder="1" applyAlignment="1">
      <alignment horizontal="center" vertical="center"/>
    </xf>
    <xf numFmtId="0" fontId="0" fillId="0" borderId="0" xfId="0" applyAlignment="1">
      <alignment horizontal="left" vertical="center"/>
    </xf>
    <xf numFmtId="0" fontId="45" fillId="0" borderId="0" xfId="0" applyFont="1" applyAlignment="1">
      <alignment horizontal="left" vertical="center"/>
    </xf>
    <xf numFmtId="0" fontId="43" fillId="22" borderId="5" xfId="0" applyFont="1" applyFill="1" applyBorder="1" applyAlignment="1">
      <alignment horizontal="center" vertical="center"/>
    </xf>
    <xf numFmtId="0" fontId="4" fillId="0" borderId="1" xfId="0" applyFont="1" applyBorder="1" applyAlignment="1">
      <alignment horizontal="justify" vertical="center"/>
    </xf>
    <xf numFmtId="164" fontId="4" fillId="0" borderId="1" xfId="0" applyNumberFormat="1" applyFont="1" applyBorder="1" applyAlignment="1">
      <alignment horizontal="justify" vertical="center"/>
    </xf>
    <xf numFmtId="0" fontId="46" fillId="3" borderId="1" xfId="0" applyFont="1" applyFill="1" applyBorder="1" applyAlignment="1">
      <alignment horizontal="center" vertical="center" wrapText="1"/>
    </xf>
    <xf numFmtId="164" fontId="46" fillId="3" borderId="1" xfId="0" applyNumberFormat="1" applyFont="1" applyFill="1" applyBorder="1" applyAlignment="1">
      <alignment horizontal="center" vertical="center" wrapText="1"/>
    </xf>
    <xf numFmtId="0" fontId="4" fillId="0" borderId="1" xfId="0" applyFont="1" applyBorder="1" applyAlignment="1">
      <alignment horizontal="center"/>
    </xf>
    <xf numFmtId="0" fontId="4" fillId="0" borderId="1" xfId="0" applyFont="1" applyBorder="1" applyAlignment="1">
      <alignment horizontal="center" vertical="center" wrapText="1"/>
    </xf>
    <xf numFmtId="164" fontId="4" fillId="0" borderId="1" xfId="0" applyNumberFormat="1" applyFont="1" applyBorder="1" applyAlignment="1">
      <alignment horizontal="center" vertical="center" wrapText="1"/>
    </xf>
    <xf numFmtId="0" fontId="4" fillId="0" borderId="28" xfId="0" applyFont="1" applyBorder="1" applyAlignment="1">
      <alignment horizontal="left" vertical="center" wrapText="1"/>
    </xf>
    <xf numFmtId="0" fontId="4" fillId="0" borderId="27" xfId="0" applyFont="1" applyBorder="1" applyAlignment="1">
      <alignment horizontal="left" vertical="center" wrapText="1"/>
    </xf>
    <xf numFmtId="0" fontId="4" fillId="0" borderId="22" xfId="0" applyFont="1" applyBorder="1" applyAlignment="1">
      <alignment horizontal="left" vertical="center" wrapText="1"/>
    </xf>
    <xf numFmtId="164" fontId="4" fillId="0" borderId="28" xfId="0" applyNumberFormat="1" applyFont="1" applyBorder="1" applyAlignment="1">
      <alignment horizontal="right" vertical="center" wrapText="1"/>
    </xf>
    <xf numFmtId="0" fontId="4" fillId="0" borderId="27" xfId="0" applyFont="1" applyBorder="1" applyAlignment="1">
      <alignment horizontal="right" vertical="center" wrapText="1"/>
    </xf>
    <xf numFmtId="0" fontId="4" fillId="0" borderId="22" xfId="0" applyFont="1" applyBorder="1" applyAlignment="1">
      <alignment horizontal="right" vertical="center" wrapText="1"/>
    </xf>
    <xf numFmtId="0" fontId="46" fillId="3" borderId="17" xfId="0" applyFont="1" applyFill="1" applyBorder="1" applyAlignment="1">
      <alignment horizontal="center" vertical="center" wrapText="1"/>
    </xf>
    <xf numFmtId="0" fontId="46" fillId="3" borderId="27" xfId="0" applyFont="1" applyFill="1" applyBorder="1" applyAlignment="1">
      <alignment horizontal="center" vertical="center" wrapText="1"/>
    </xf>
    <xf numFmtId="164" fontId="46" fillId="3" borderId="17" xfId="0" applyNumberFormat="1" applyFont="1" applyFill="1" applyBorder="1" applyAlignment="1">
      <alignment horizontal="center" vertical="center" wrapText="1"/>
    </xf>
    <xf numFmtId="0" fontId="35" fillId="0" borderId="18" xfId="0" applyFont="1" applyBorder="1" applyAlignment="1">
      <alignment horizontal="center" vertical="center"/>
    </xf>
    <xf numFmtId="164" fontId="17" fillId="19" borderId="5" xfId="8" applyNumberFormat="1" applyFont="1" applyFill="1" applyBorder="1" applyAlignment="1">
      <alignment horizontal="center" vertical="center"/>
    </xf>
  </cellXfs>
  <cellStyles count="13">
    <cellStyle name="Hipervínculo" xfId="6" builtinId="8"/>
    <cellStyle name="Millares" xfId="1" builtinId="3"/>
    <cellStyle name="Millares 2" xfId="8" xr:uid="{4A35927E-E8ED-4F21-B71C-029614B648CF}"/>
    <cellStyle name="Millares 2 2" xfId="10" xr:uid="{B8BB84F8-B236-48FE-9BA5-4AFFB7487879}"/>
    <cellStyle name="Moneda" xfId="2" builtinId="4"/>
    <cellStyle name="Moneda 2" xfId="7" xr:uid="{93492D36-C748-4680-B35A-2EB2705AAF1A}"/>
    <cellStyle name="Moneda 2 2" xfId="9" xr:uid="{DF1CAA03-C952-4AF5-970E-89AD8BBA0E54}"/>
    <cellStyle name="Moneda 2 2 2" xfId="11" xr:uid="{2BD4F294-EB94-4947-82E0-440EB536A2A9}"/>
    <cellStyle name="Moneda 2 2 3" xfId="12" xr:uid="{2A61C35E-4CC1-42C3-87F0-B7F51CBA58B5}"/>
    <cellStyle name="Normal" xfId="0" builtinId="0"/>
    <cellStyle name="Normal 2" xfId="4" xr:uid="{B1010B95-F92F-43B9-A98F-16AEE2E838DD}"/>
    <cellStyle name="Normal 2 2" xfId="5" xr:uid="{5E4FD645-C669-4E2A-B873-F21DE1E104E3}"/>
    <cellStyle name="Porcentaje" xfId="3" builtinId="5"/>
  </cellStyles>
  <dxfs count="4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8CBAD"/>
        </patternFill>
      </fill>
    </dxf>
    <dxf>
      <fill>
        <patternFill>
          <bgColor rgb="FFCC99FF"/>
        </patternFill>
      </fill>
    </dxf>
    <dxf>
      <fill>
        <patternFill>
          <bgColor rgb="FFFFFF66"/>
        </patternFill>
      </fill>
    </dxf>
    <dxf>
      <fill>
        <patternFill>
          <bgColor rgb="FFF8CBAD"/>
        </patternFill>
      </fill>
    </dxf>
    <dxf>
      <fill>
        <patternFill>
          <bgColor rgb="FFCC99FF"/>
        </patternFill>
      </fill>
    </dxf>
    <dxf>
      <fill>
        <patternFill>
          <bgColor rgb="FFFFFF66"/>
        </patternFill>
      </fill>
    </dxf>
    <dxf>
      <fill>
        <patternFill>
          <bgColor rgb="FFFFFF66"/>
        </patternFill>
      </fill>
    </dxf>
    <dxf>
      <fill>
        <patternFill>
          <bgColor rgb="FFFFFF66"/>
        </patternFill>
      </fill>
    </dxf>
    <dxf>
      <fill>
        <patternFill>
          <bgColor rgb="FFF8CBAD"/>
        </patternFill>
      </fill>
    </dxf>
    <dxf>
      <fill>
        <patternFill>
          <bgColor rgb="FFCC99FF"/>
        </patternFill>
      </fill>
    </dxf>
    <dxf>
      <fill>
        <patternFill>
          <bgColor rgb="FFFFFF66"/>
        </patternFill>
      </fill>
    </dxf>
    <dxf>
      <font>
        <color rgb="FF9C5700"/>
      </font>
      <fill>
        <patternFill>
          <bgColor rgb="FFFFEB9C"/>
        </patternFill>
      </fill>
    </dxf>
    <dxf>
      <fill>
        <patternFill>
          <bgColor rgb="FFF8CBAD"/>
        </patternFill>
      </fill>
    </dxf>
    <dxf>
      <fill>
        <patternFill>
          <bgColor rgb="FFCC99FF"/>
        </patternFill>
      </fill>
    </dxf>
    <dxf>
      <fill>
        <patternFill>
          <bgColor rgb="FFFFFF66"/>
        </patternFill>
      </fill>
    </dxf>
    <dxf>
      <fill>
        <patternFill>
          <bgColor rgb="FFFFFF66"/>
        </patternFill>
      </fill>
    </dxf>
    <dxf>
      <fill>
        <patternFill>
          <bgColor rgb="FFF8CBAD"/>
        </patternFill>
      </fill>
    </dxf>
    <dxf>
      <fill>
        <patternFill>
          <bgColor rgb="FFCC99FF"/>
        </patternFill>
      </fill>
    </dxf>
    <dxf>
      <font>
        <color rgb="FF9C5700"/>
      </font>
      <fill>
        <patternFill>
          <bgColor rgb="FFFFEB9C"/>
        </patternFill>
      </fill>
    </dxf>
    <dxf>
      <fill>
        <patternFill>
          <bgColor rgb="FFF8CBAD"/>
        </patternFill>
      </fill>
    </dxf>
    <dxf>
      <font>
        <color rgb="FF9C0006"/>
      </font>
      <fill>
        <patternFill>
          <bgColor rgb="FFFFC7CE"/>
        </patternFill>
      </fill>
    </dxf>
    <dxf>
      <fill>
        <patternFill>
          <bgColor rgb="FFFFFF66"/>
        </patternFill>
      </fill>
    </dxf>
    <dxf>
      <fill>
        <patternFill>
          <bgColor rgb="FFCC99FF"/>
        </patternFill>
      </fill>
    </dxf>
    <dxf>
      <fill>
        <patternFill>
          <bgColor rgb="FFF8CBAD"/>
        </patternFill>
      </fill>
    </dxf>
    <dxf>
      <fill>
        <patternFill>
          <bgColor rgb="FFFFFF66"/>
        </patternFill>
      </fill>
    </dxf>
    <dxf>
      <fill>
        <patternFill>
          <bgColor rgb="FFFFFF66"/>
        </patternFill>
      </fill>
    </dxf>
    <dxf>
      <fill>
        <patternFill>
          <bgColor rgb="FFCC99FF"/>
        </patternFill>
      </fill>
    </dxf>
    <dxf>
      <fill>
        <patternFill>
          <bgColor rgb="FFFFFF00"/>
        </patternFill>
      </fill>
    </dxf>
    <dxf>
      <fill>
        <patternFill>
          <bgColor rgb="FFFFFF00"/>
        </patternFill>
      </fill>
    </dxf>
  </dxfs>
  <tableStyles count="0" defaultTableStyle="TableStyleMedium2" defaultPivotStyle="PivotStyleLight16"/>
  <colors>
    <mruColors>
      <color rgb="FFCCFFCC"/>
      <color rgb="FFFFCC00"/>
      <color rgb="FFFF0000"/>
      <color rgb="FF0070C4"/>
      <color rgb="FFFF33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52916</xdr:colOff>
      <xdr:row>1</xdr:row>
      <xdr:rowOff>52919</xdr:rowOff>
    </xdr:from>
    <xdr:to>
      <xdr:col>1</xdr:col>
      <xdr:colOff>1</xdr:colOff>
      <xdr:row>3</xdr:row>
      <xdr:rowOff>32088</xdr:rowOff>
    </xdr:to>
    <xdr:pic>
      <xdr:nvPicPr>
        <xdr:cNvPr id="2" name="Picture 18">
          <a:extLst>
            <a:ext uri="{FF2B5EF4-FFF2-40B4-BE49-F238E27FC236}">
              <a16:creationId xmlns:a16="http://schemas.microsoft.com/office/drawing/2014/main" id="{366C57B0-B790-4CE6-8DC2-29689FE537F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916" y="214844"/>
          <a:ext cx="556685" cy="6840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95251</xdr:rowOff>
    </xdr:from>
    <xdr:to>
      <xdr:col>1</xdr:col>
      <xdr:colOff>546774</xdr:colOff>
      <xdr:row>3</xdr:row>
      <xdr:rowOff>95250</xdr:rowOff>
    </xdr:to>
    <xdr:pic>
      <xdr:nvPicPr>
        <xdr:cNvPr id="2" name="Picture 18">
          <a:extLst>
            <a:ext uri="{FF2B5EF4-FFF2-40B4-BE49-F238E27FC236}">
              <a16:creationId xmlns:a16="http://schemas.microsoft.com/office/drawing/2014/main" id="{40230332-DE8E-48C0-B1C6-A7298917A62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1"/>
          <a:ext cx="899199" cy="828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JAALARCONV@UDISTRITAL.EDU.CO" TargetMode="External"/><Relationship Id="rId1" Type="http://schemas.openxmlformats.org/officeDocument/2006/relationships/hyperlink" Target="mailto:JAALARCONV@UDISTRITAL.EDU.CO"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6" Type="http://schemas.openxmlformats.org/officeDocument/2006/relationships/hyperlink" Target="mailto:isachacon0511@hotmail.com" TargetMode="External"/><Relationship Id="rId21" Type="http://schemas.openxmlformats.org/officeDocument/2006/relationships/hyperlink" Target="mailto:miguelardiaz14@gmail.com" TargetMode="External"/><Relationship Id="rId42" Type="http://schemas.openxmlformats.org/officeDocument/2006/relationships/hyperlink" Target="mailto:bernardodiazsantos@hotmail.com" TargetMode="External"/><Relationship Id="rId47" Type="http://schemas.openxmlformats.org/officeDocument/2006/relationships/hyperlink" Target="mailto:tiosam317@gmail.com" TargetMode="External"/><Relationship Id="rId63" Type="http://schemas.openxmlformats.org/officeDocument/2006/relationships/hyperlink" Target="mailto:luisalejandrogalindogordillo@gmail.com" TargetMode="External"/><Relationship Id="rId68" Type="http://schemas.openxmlformats.org/officeDocument/2006/relationships/hyperlink" Target="mailto:ditrianaca@hotmail.com" TargetMode="External"/><Relationship Id="rId84" Type="http://schemas.openxmlformats.org/officeDocument/2006/relationships/hyperlink" Target="mailto:217express@gmail.com" TargetMode="External"/><Relationship Id="rId89" Type="http://schemas.openxmlformats.org/officeDocument/2006/relationships/comments" Target="../comments1.xml"/><Relationship Id="rId16" Type="http://schemas.openxmlformats.org/officeDocument/2006/relationships/hyperlink" Target="mailto:jazmin6@hotmail.com" TargetMode="External"/><Relationship Id="rId11" Type="http://schemas.openxmlformats.org/officeDocument/2006/relationships/hyperlink" Target="mailto:lubrirey777@hotmail.com" TargetMode="External"/><Relationship Id="rId32" Type="http://schemas.openxmlformats.org/officeDocument/2006/relationships/hyperlink" Target="mailto:alejafo18@gmail.com" TargetMode="External"/><Relationship Id="rId37" Type="http://schemas.openxmlformats.org/officeDocument/2006/relationships/hyperlink" Target="mailto:colegiomayordegales@hotmail.com" TargetMode="External"/><Relationship Id="rId53" Type="http://schemas.openxmlformats.org/officeDocument/2006/relationships/hyperlink" Target="mailto:FERERGAR@HOTMAIL.COM" TargetMode="External"/><Relationship Id="rId58" Type="http://schemas.openxmlformats.org/officeDocument/2006/relationships/hyperlink" Target="mailto:pemolanoj@gmail.com" TargetMode="External"/><Relationship Id="rId74" Type="http://schemas.openxmlformats.org/officeDocument/2006/relationships/hyperlink" Target="mailto:smpvargas@hotmail.com" TargetMode="External"/><Relationship Id="rId79" Type="http://schemas.openxmlformats.org/officeDocument/2006/relationships/hyperlink" Target="mailto:lubrirey777@hotmail.com" TargetMode="External"/><Relationship Id="rId5" Type="http://schemas.openxmlformats.org/officeDocument/2006/relationships/hyperlink" Target="mailto:leonelalvarez10@hotmail.com" TargetMode="External"/><Relationship Id="rId14" Type="http://schemas.openxmlformats.org/officeDocument/2006/relationships/hyperlink" Target="mailto:ELSALUSILVA@YAHOO.ES" TargetMode="External"/><Relationship Id="rId22" Type="http://schemas.openxmlformats.org/officeDocument/2006/relationships/hyperlink" Target="mailto:edwinjimenez2619@outlook.com" TargetMode="External"/><Relationship Id="rId27" Type="http://schemas.openxmlformats.org/officeDocument/2006/relationships/hyperlink" Target="mailto:pemolanoj@gmail.com" TargetMode="External"/><Relationship Id="rId30" Type="http://schemas.openxmlformats.org/officeDocument/2006/relationships/hyperlink" Target="mailto:huarmepoy@hotmail.com" TargetMode="External"/><Relationship Id="rId35" Type="http://schemas.openxmlformats.org/officeDocument/2006/relationships/hyperlink" Target="mailto:eduelena936@hotmail.com" TargetMode="External"/><Relationship Id="rId43" Type="http://schemas.openxmlformats.org/officeDocument/2006/relationships/hyperlink" Target="mailto:RIGOLEONDEV@HOTMAIL.COM" TargetMode="External"/><Relationship Id="rId48" Type="http://schemas.openxmlformats.org/officeDocument/2006/relationships/hyperlink" Target="mailto:johnjorge.281197@gmail.com" TargetMode="External"/><Relationship Id="rId56" Type="http://schemas.openxmlformats.org/officeDocument/2006/relationships/hyperlink" Target="mailto:dorisortiz2108@gmail.com" TargetMode="External"/><Relationship Id="rId64" Type="http://schemas.openxmlformats.org/officeDocument/2006/relationships/hyperlink" Target="mailto:jorgeortegon058v@gmail.com" TargetMode="External"/><Relationship Id="rId69" Type="http://schemas.openxmlformats.org/officeDocument/2006/relationships/hyperlink" Target="mailto:seantours@hotmail.com" TargetMode="External"/><Relationship Id="rId77" Type="http://schemas.openxmlformats.org/officeDocument/2006/relationships/hyperlink" Target="mailto:mono.187@hotmail.com" TargetMode="External"/><Relationship Id="rId8" Type="http://schemas.openxmlformats.org/officeDocument/2006/relationships/hyperlink" Target="mailto:marcela060178@hotmail.com" TargetMode="External"/><Relationship Id="rId51" Type="http://schemas.openxmlformats.org/officeDocument/2006/relationships/hyperlink" Target="mailto:DITRIANACA@HOTMAIL.COM" TargetMode="External"/><Relationship Id="rId72" Type="http://schemas.openxmlformats.org/officeDocument/2006/relationships/hyperlink" Target="mailto:samidicax@hotmail.es" TargetMode="External"/><Relationship Id="rId80" Type="http://schemas.openxmlformats.org/officeDocument/2006/relationships/hyperlink" Target="mailto:edwinola7@hotmail.com" TargetMode="External"/><Relationship Id="rId85" Type="http://schemas.openxmlformats.org/officeDocument/2006/relationships/hyperlink" Target="mailto:viacoltrans@hotmail.com" TargetMode="External"/><Relationship Id="rId3" Type="http://schemas.openxmlformats.org/officeDocument/2006/relationships/hyperlink" Target="mailto:DITRIANACA@HOTMAIL.COM" TargetMode="External"/><Relationship Id="rId12" Type="http://schemas.openxmlformats.org/officeDocument/2006/relationships/hyperlink" Target="mailto:mpardoceleita@gmail.com" TargetMode="External"/><Relationship Id="rId17" Type="http://schemas.openxmlformats.org/officeDocument/2006/relationships/hyperlink" Target="mailto:DITRIANACA@HOTMAIL.COM" TargetMode="External"/><Relationship Id="rId25" Type="http://schemas.openxmlformats.org/officeDocument/2006/relationships/hyperlink" Target="mailto:jlcl_77@hotmail.com" TargetMode="External"/><Relationship Id="rId33" Type="http://schemas.openxmlformats.org/officeDocument/2006/relationships/hyperlink" Target="mailto:rodrigorojas810@gmail.com" TargetMode="External"/><Relationship Id="rId38" Type="http://schemas.openxmlformats.org/officeDocument/2006/relationships/hyperlink" Target="mailto:SORIANO234@HOTMAIL.COM" TargetMode="External"/><Relationship Id="rId46" Type="http://schemas.openxmlformats.org/officeDocument/2006/relationships/hyperlink" Target="mailto:analuciadigital@gmail.com" TargetMode="External"/><Relationship Id="rId59" Type="http://schemas.openxmlformats.org/officeDocument/2006/relationships/hyperlink" Target="mailto:RIGOLEONDEV@HOTMAIL.COM" TargetMode="External"/><Relationship Id="rId67" Type="http://schemas.openxmlformats.org/officeDocument/2006/relationships/hyperlink" Target="mailto:ingfelixrodriguezb@gmail.com" TargetMode="External"/><Relationship Id="rId20" Type="http://schemas.openxmlformats.org/officeDocument/2006/relationships/hyperlink" Target="mailto:johnhchaves@yahoo.com" TargetMode="External"/><Relationship Id="rId41" Type="http://schemas.openxmlformats.org/officeDocument/2006/relationships/hyperlink" Target="mailto:fredy65991@hotmail.com" TargetMode="External"/><Relationship Id="rId54" Type="http://schemas.openxmlformats.org/officeDocument/2006/relationships/hyperlink" Target="mailto:acxelcazador@hotmail.com" TargetMode="External"/><Relationship Id="rId62" Type="http://schemas.openxmlformats.org/officeDocument/2006/relationships/hyperlink" Target="mailto:lubrirey777@hotmail.com" TargetMode="External"/><Relationship Id="rId70" Type="http://schemas.openxmlformats.org/officeDocument/2006/relationships/hyperlink" Target="mailto:ditrianaca@hotmail.com" TargetMode="External"/><Relationship Id="rId75" Type="http://schemas.openxmlformats.org/officeDocument/2006/relationships/hyperlink" Target="mailto:edwinsaar@hotmail.com" TargetMode="External"/><Relationship Id="rId83" Type="http://schemas.openxmlformats.org/officeDocument/2006/relationships/hyperlink" Target="mailto:lubrirey777@hotmail.com" TargetMode="External"/><Relationship Id="rId88" Type="http://schemas.openxmlformats.org/officeDocument/2006/relationships/vmlDrawing" Target="../drawings/vmlDrawing1.vml"/><Relationship Id="rId1" Type="http://schemas.openxmlformats.org/officeDocument/2006/relationships/hyperlink" Target="mailto:harold_1977@hotmail.es" TargetMode="External"/><Relationship Id="rId6" Type="http://schemas.openxmlformats.org/officeDocument/2006/relationships/hyperlink" Target="mailto:mantenimiento@parkingexperts.com.co" TargetMode="External"/><Relationship Id="rId15" Type="http://schemas.openxmlformats.org/officeDocument/2006/relationships/hyperlink" Target="mailto:vinivision@hotmail.com" TargetMode="External"/><Relationship Id="rId23" Type="http://schemas.openxmlformats.org/officeDocument/2006/relationships/hyperlink" Target="mailto:jgarzonconstruir@hotmail.com" TargetMode="External"/><Relationship Id="rId28" Type="http://schemas.openxmlformats.org/officeDocument/2006/relationships/hyperlink" Target="mailto:jlgg1991@hotmail.com" TargetMode="External"/><Relationship Id="rId36" Type="http://schemas.openxmlformats.org/officeDocument/2006/relationships/hyperlink" Target="mailto:gerenciapasec@gmail.com" TargetMode="External"/><Relationship Id="rId49" Type="http://schemas.openxmlformats.org/officeDocument/2006/relationships/hyperlink" Target="mailto:miryamer53@hotmail.com" TargetMode="External"/><Relationship Id="rId57" Type="http://schemas.openxmlformats.org/officeDocument/2006/relationships/hyperlink" Target="mailto:ANAISAROC1956@GMAIL.COM" TargetMode="External"/><Relationship Id="rId10" Type="http://schemas.openxmlformats.org/officeDocument/2006/relationships/hyperlink" Target="mailto:lubrirey777@hotmail.com" TargetMode="External"/><Relationship Id="rId31" Type="http://schemas.openxmlformats.org/officeDocument/2006/relationships/hyperlink" Target="mailto:gustarodri1959@gmail.com" TargetMode="External"/><Relationship Id="rId44" Type="http://schemas.openxmlformats.org/officeDocument/2006/relationships/hyperlink" Target="mailto:egr.2107@gmail.com" TargetMode="External"/><Relationship Id="rId52" Type="http://schemas.openxmlformats.org/officeDocument/2006/relationships/hyperlink" Target="mailto:jonimvl@hotmail.com" TargetMode="External"/><Relationship Id="rId60" Type="http://schemas.openxmlformats.org/officeDocument/2006/relationships/hyperlink" Target="mailto:lubrirey777@hotmail.com" TargetMode="External"/><Relationship Id="rId65" Type="http://schemas.openxmlformats.org/officeDocument/2006/relationships/hyperlink" Target="mailto:jorgeortegon058v@gmail.com" TargetMode="External"/><Relationship Id="rId73" Type="http://schemas.openxmlformats.org/officeDocument/2006/relationships/hyperlink" Target="mailto:taxildovdj817@gmail.com" TargetMode="External"/><Relationship Id="rId78" Type="http://schemas.openxmlformats.org/officeDocument/2006/relationships/hyperlink" Target="mailto:davodajess@gmail.com" TargetMode="External"/><Relationship Id="rId81" Type="http://schemas.openxmlformats.org/officeDocument/2006/relationships/hyperlink" Target="mailto:SHARITO0220@YAHOO.COM" TargetMode="External"/><Relationship Id="rId86" Type="http://schemas.openxmlformats.org/officeDocument/2006/relationships/hyperlink" Target="mailto:soriano234@hotmail.com" TargetMode="External"/><Relationship Id="rId4" Type="http://schemas.openxmlformats.org/officeDocument/2006/relationships/hyperlink" Target="mailto:fredyalexander.gonzalezquijano@gmail.com" TargetMode="External"/><Relationship Id="rId9" Type="http://schemas.openxmlformats.org/officeDocument/2006/relationships/hyperlink" Target="mailto:claomile40@yahoo.com" TargetMode="External"/><Relationship Id="rId13" Type="http://schemas.openxmlformats.org/officeDocument/2006/relationships/hyperlink" Target="mailto:CGMRGA@YAHOO.COM" TargetMode="External"/><Relationship Id="rId18" Type="http://schemas.openxmlformats.org/officeDocument/2006/relationships/hyperlink" Target="mailto:JHCHAVESS@GMAIL.COM" TargetMode="External"/><Relationship Id="rId39" Type="http://schemas.openxmlformats.org/officeDocument/2006/relationships/hyperlink" Target="mailto:gustarodri1959@gmail.com" TargetMode="External"/><Relationship Id="rId34" Type="http://schemas.openxmlformats.org/officeDocument/2006/relationships/hyperlink" Target="mailto:vargashh72@hotmail.com" TargetMode="External"/><Relationship Id="rId50" Type="http://schemas.openxmlformats.org/officeDocument/2006/relationships/hyperlink" Target="mailto:ipqv.dfcp.2010@hotmail.com" TargetMode="External"/><Relationship Id="rId55" Type="http://schemas.openxmlformats.org/officeDocument/2006/relationships/hyperlink" Target="mailto:rlugomolina@gmail.com" TargetMode="External"/><Relationship Id="rId76" Type="http://schemas.openxmlformats.org/officeDocument/2006/relationships/hyperlink" Target="mailto:edwinsaar@hotmail.com" TargetMode="External"/><Relationship Id="rId7" Type="http://schemas.openxmlformats.org/officeDocument/2006/relationships/hyperlink" Target="mailto:lubrirey777@hotmail.com" TargetMode="External"/><Relationship Id="rId71" Type="http://schemas.openxmlformats.org/officeDocument/2006/relationships/hyperlink" Target="mailto:CRISTOREYSAS@GMAIL.COM" TargetMode="External"/><Relationship Id="rId2" Type="http://schemas.openxmlformats.org/officeDocument/2006/relationships/hyperlink" Target="mailto:boavita69@gmail.com%20/%20migorteve&#9824;4hotmail.com" TargetMode="External"/><Relationship Id="rId29" Type="http://schemas.openxmlformats.org/officeDocument/2006/relationships/hyperlink" Target="mailto:guillermo_ardila@hotmail.com" TargetMode="External"/><Relationship Id="rId24" Type="http://schemas.openxmlformats.org/officeDocument/2006/relationships/hyperlink" Target="mailto:ANAISAROC1956@GMAIL.COM" TargetMode="External"/><Relationship Id="rId40" Type="http://schemas.openxmlformats.org/officeDocument/2006/relationships/hyperlink" Target="mailto:enavarroguarin@hotmail.com" TargetMode="External"/><Relationship Id="rId45" Type="http://schemas.openxmlformats.org/officeDocument/2006/relationships/hyperlink" Target="mailto:leduarmugu8976@gmail.com" TargetMode="External"/><Relationship Id="rId66" Type="http://schemas.openxmlformats.org/officeDocument/2006/relationships/hyperlink" Target="mailto:jorgeortegon058v@gmail.com" TargetMode="External"/><Relationship Id="rId87" Type="http://schemas.openxmlformats.org/officeDocument/2006/relationships/printerSettings" Target="../printerSettings/printerSettings5.bin"/><Relationship Id="rId61" Type="http://schemas.openxmlformats.org/officeDocument/2006/relationships/hyperlink" Target="mailto:lubrirey777@hotmail.com" TargetMode="External"/><Relationship Id="rId82" Type="http://schemas.openxmlformats.org/officeDocument/2006/relationships/hyperlink" Target="mailto:lubrirey777@hotmail.com" TargetMode="External"/><Relationship Id="rId19" Type="http://schemas.openxmlformats.org/officeDocument/2006/relationships/hyperlink" Target="mailto:rigoleondev@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3644F1-ED66-404A-A61A-E91278AC5EA6}">
  <sheetPr filterMode="1"/>
  <dimension ref="A1:DR308"/>
  <sheetViews>
    <sheetView zoomScale="90" zoomScaleNormal="90" workbookViewId="0">
      <pane ySplit="6" topLeftCell="A7" activePane="bottomLeft" state="frozen"/>
      <selection pane="bottomLeft" activeCell="D7" sqref="D7"/>
    </sheetView>
  </sheetViews>
  <sheetFormatPr baseColWidth="10" defaultColWidth="11.42578125" defaultRowHeight="12.75" customHeight="1" x14ac:dyDescent="0.15"/>
  <cols>
    <col min="1" max="1" width="9.140625" style="1" customWidth="1"/>
    <col min="2" max="2" width="29" style="1" customWidth="1"/>
    <col min="3" max="3" width="52.140625" style="99" customWidth="1"/>
    <col min="4" max="4" width="37.7109375" style="1" customWidth="1"/>
    <col min="5" max="7" width="9.140625" style="51" customWidth="1"/>
    <col min="8" max="8" width="13.85546875" style="1" customWidth="1"/>
    <col min="9" max="9" width="17.85546875" style="1" customWidth="1"/>
    <col min="10" max="10" width="14.85546875" style="1" customWidth="1"/>
    <col min="11" max="11" width="11.5703125" style="1" customWidth="1"/>
    <col min="12" max="16384" width="11.42578125" style="1"/>
  </cols>
  <sheetData>
    <row r="1" spans="1:18" ht="12.75" customHeight="1" x14ac:dyDescent="0.15">
      <c r="B1" s="315" t="s">
        <v>0</v>
      </c>
      <c r="C1" s="315"/>
      <c r="D1" s="315"/>
      <c r="E1" s="315"/>
      <c r="F1" s="315"/>
      <c r="G1" s="315"/>
      <c r="H1" s="315"/>
      <c r="I1" s="315"/>
      <c r="J1" s="315"/>
      <c r="K1" s="315"/>
    </row>
    <row r="2" spans="1:18" ht="30" customHeight="1" x14ac:dyDescent="0.15">
      <c r="B2" s="316" t="s">
        <v>2</v>
      </c>
      <c r="C2" s="316"/>
      <c r="D2" s="316"/>
      <c r="E2" s="316"/>
      <c r="F2" s="316"/>
      <c r="G2" s="316"/>
      <c r="H2" s="316"/>
      <c r="I2" s="316"/>
      <c r="J2" s="316"/>
      <c r="K2" s="316"/>
      <c r="L2" s="52"/>
      <c r="M2" s="52"/>
      <c r="N2" s="52"/>
      <c r="O2" s="52"/>
      <c r="P2" s="52"/>
      <c r="Q2" s="52"/>
      <c r="R2" s="52"/>
    </row>
    <row r="3" spans="1:18" ht="25.5" customHeight="1" x14ac:dyDescent="0.15">
      <c r="B3" s="315" t="s">
        <v>359</v>
      </c>
      <c r="C3" s="315"/>
      <c r="D3" s="315"/>
      <c r="E3" s="315"/>
      <c r="F3" s="315"/>
      <c r="G3" s="315"/>
      <c r="H3" s="315"/>
      <c r="I3" s="315"/>
      <c r="J3" s="315"/>
      <c r="K3" s="315"/>
    </row>
    <row r="4" spans="1:18" ht="12.75" customHeight="1" x14ac:dyDescent="0.2">
      <c r="B4" s="53"/>
      <c r="C4" s="54"/>
      <c r="D4" s="53"/>
      <c r="E4" s="55"/>
      <c r="F4" s="55"/>
      <c r="G4" s="55"/>
      <c r="H4" s="53"/>
      <c r="I4" s="53"/>
      <c r="J4" s="53"/>
      <c r="K4" s="53"/>
    </row>
    <row r="5" spans="1:18" ht="12.75" customHeight="1" x14ac:dyDescent="0.2">
      <c r="B5" s="53"/>
      <c r="C5" s="54"/>
      <c r="D5" s="53"/>
      <c r="E5" s="55"/>
      <c r="F5" s="55"/>
      <c r="G5" s="55"/>
      <c r="H5" s="53"/>
      <c r="I5" s="53"/>
      <c r="J5" s="53"/>
      <c r="K5" s="53"/>
    </row>
    <row r="6" spans="1:18" s="51" customFormat="1" ht="37.5" customHeight="1" x14ac:dyDescent="0.15">
      <c r="A6" s="56" t="s">
        <v>3</v>
      </c>
      <c r="B6" s="56" t="s">
        <v>4</v>
      </c>
      <c r="C6" s="57" t="s">
        <v>5</v>
      </c>
      <c r="D6" s="56" t="s">
        <v>6</v>
      </c>
      <c r="E6" s="5" t="s">
        <v>7</v>
      </c>
      <c r="F6" s="5" t="s">
        <v>8</v>
      </c>
      <c r="G6" s="5" t="s">
        <v>9</v>
      </c>
      <c r="H6" s="58" t="s">
        <v>360</v>
      </c>
      <c r="I6" s="58" t="s">
        <v>361</v>
      </c>
      <c r="J6" s="58" t="s">
        <v>362</v>
      </c>
      <c r="K6" s="58" t="s">
        <v>20</v>
      </c>
    </row>
    <row r="7" spans="1:18" s="44" customFormat="1" ht="21" x14ac:dyDescent="0.25">
      <c r="A7" s="59">
        <v>1</v>
      </c>
      <c r="B7" s="60" t="s">
        <v>21</v>
      </c>
      <c r="C7" s="61" t="s">
        <v>22</v>
      </c>
      <c r="D7" s="60" t="s">
        <v>21</v>
      </c>
      <c r="E7" s="59">
        <v>1</v>
      </c>
      <c r="F7" s="59">
        <v>90</v>
      </c>
      <c r="G7" s="59">
        <v>3</v>
      </c>
      <c r="H7" s="62">
        <v>7275000</v>
      </c>
      <c r="I7" s="62">
        <v>21825000</v>
      </c>
      <c r="J7" s="62">
        <v>1300000</v>
      </c>
      <c r="K7" s="11" t="s">
        <v>23</v>
      </c>
    </row>
    <row r="8" spans="1:18" s="44" customFormat="1" ht="27.75" hidden="1" customHeight="1" x14ac:dyDescent="0.25">
      <c r="A8" s="59">
        <v>2</v>
      </c>
      <c r="B8" s="60" t="s">
        <v>24</v>
      </c>
      <c r="C8" s="61" t="s">
        <v>25</v>
      </c>
      <c r="D8" s="60" t="s">
        <v>24</v>
      </c>
      <c r="E8" s="59">
        <v>4</v>
      </c>
      <c r="F8" s="59">
        <v>60</v>
      </c>
      <c r="G8" s="59">
        <v>2</v>
      </c>
      <c r="H8" s="62">
        <v>7178000</v>
      </c>
      <c r="I8" s="62">
        <v>14356000</v>
      </c>
      <c r="J8" s="62">
        <v>1300000</v>
      </c>
      <c r="K8" s="11" t="s">
        <v>23</v>
      </c>
    </row>
    <row r="9" spans="1:18" s="44" customFormat="1" ht="29.25" hidden="1" customHeight="1" x14ac:dyDescent="0.25">
      <c r="A9" s="59">
        <v>3</v>
      </c>
      <c r="B9" s="60" t="s">
        <v>26</v>
      </c>
      <c r="C9" s="61" t="s">
        <v>27</v>
      </c>
      <c r="D9" s="60" t="s">
        <v>26</v>
      </c>
      <c r="E9" s="59">
        <v>5</v>
      </c>
      <c r="F9" s="59">
        <v>70</v>
      </c>
      <c r="G9" s="59">
        <v>3</v>
      </c>
      <c r="H9" s="62">
        <v>23280000</v>
      </c>
      <c r="I9" s="62">
        <v>69840000</v>
      </c>
      <c r="J9" s="62">
        <v>1300000</v>
      </c>
      <c r="K9" s="11" t="s">
        <v>23</v>
      </c>
    </row>
    <row r="10" spans="1:18" s="44" customFormat="1" ht="37.5" hidden="1" customHeight="1" x14ac:dyDescent="0.25">
      <c r="A10" s="59">
        <v>4</v>
      </c>
      <c r="B10" s="60" t="s">
        <v>28</v>
      </c>
      <c r="C10" s="61" t="s">
        <v>29</v>
      </c>
      <c r="D10" s="60" t="s">
        <v>28</v>
      </c>
      <c r="E10" s="59">
        <v>3</v>
      </c>
      <c r="F10" s="59">
        <v>45</v>
      </c>
      <c r="G10" s="59">
        <v>2</v>
      </c>
      <c r="H10" s="62">
        <v>7400000</v>
      </c>
      <c r="I10" s="62">
        <v>14800000</v>
      </c>
      <c r="J10" s="62">
        <v>1300000</v>
      </c>
      <c r="K10" s="11" t="s">
        <v>23</v>
      </c>
    </row>
    <row r="11" spans="1:18" s="44" customFormat="1" ht="42" hidden="1" x14ac:dyDescent="0.25">
      <c r="A11" s="59">
        <v>5</v>
      </c>
      <c r="B11" s="60" t="s">
        <v>30</v>
      </c>
      <c r="C11" s="61" t="s">
        <v>31</v>
      </c>
      <c r="D11" s="60" t="s">
        <v>30</v>
      </c>
      <c r="E11" s="59">
        <v>3</v>
      </c>
      <c r="F11" s="59">
        <v>30</v>
      </c>
      <c r="G11" s="59">
        <v>1</v>
      </c>
      <c r="H11" s="62">
        <v>3880000</v>
      </c>
      <c r="I11" s="62">
        <v>3880000</v>
      </c>
      <c r="J11" s="62">
        <v>1300000</v>
      </c>
      <c r="K11" s="11" t="s">
        <v>23</v>
      </c>
    </row>
    <row r="12" spans="1:18" s="44" customFormat="1" ht="27" hidden="1" customHeight="1" x14ac:dyDescent="0.25">
      <c r="A12" s="59">
        <v>6</v>
      </c>
      <c r="B12" s="60" t="s">
        <v>32</v>
      </c>
      <c r="C12" s="61" t="s">
        <v>33</v>
      </c>
      <c r="D12" s="60" t="s">
        <v>32</v>
      </c>
      <c r="E12" s="59">
        <v>3</v>
      </c>
      <c r="F12" s="59">
        <v>30</v>
      </c>
      <c r="G12" s="59">
        <v>1</v>
      </c>
      <c r="H12" s="62">
        <v>3395000</v>
      </c>
      <c r="I12" s="62">
        <v>3395000</v>
      </c>
      <c r="J12" s="62">
        <v>1300000</v>
      </c>
      <c r="K12" s="11" t="s">
        <v>23</v>
      </c>
    </row>
    <row r="13" spans="1:18" s="44" customFormat="1" ht="45" hidden="1" customHeight="1" x14ac:dyDescent="0.25">
      <c r="A13" s="59">
        <v>7</v>
      </c>
      <c r="B13" s="60" t="s">
        <v>34</v>
      </c>
      <c r="C13" s="9" t="s">
        <v>35</v>
      </c>
      <c r="D13" s="60" t="s">
        <v>34</v>
      </c>
      <c r="E13" s="59">
        <v>5</v>
      </c>
      <c r="F13" s="59">
        <v>45</v>
      </c>
      <c r="G13" s="59">
        <v>2</v>
      </c>
      <c r="H13" s="62">
        <v>12025000</v>
      </c>
      <c r="I13" s="62">
        <v>24050000</v>
      </c>
      <c r="J13" s="62">
        <v>1300000</v>
      </c>
      <c r="K13" s="11" t="s">
        <v>23</v>
      </c>
    </row>
    <row r="14" spans="1:18" s="44" customFormat="1" ht="21" hidden="1" x14ac:dyDescent="0.25">
      <c r="A14" s="59">
        <v>8</v>
      </c>
      <c r="B14" s="60" t="s">
        <v>36</v>
      </c>
      <c r="C14" s="61" t="s">
        <v>363</v>
      </c>
      <c r="D14" s="60" t="s">
        <v>36</v>
      </c>
      <c r="E14" s="59">
        <v>8</v>
      </c>
      <c r="F14" s="59">
        <v>25</v>
      </c>
      <c r="G14" s="59">
        <v>1</v>
      </c>
      <c r="H14" s="62">
        <v>4650000</v>
      </c>
      <c r="I14" s="62">
        <v>4650000</v>
      </c>
      <c r="J14" s="62">
        <v>1000000</v>
      </c>
      <c r="K14" s="11" t="s">
        <v>23</v>
      </c>
    </row>
    <row r="15" spans="1:18" s="44" customFormat="1" ht="27" hidden="1" customHeight="1" x14ac:dyDescent="0.25">
      <c r="A15" s="59">
        <v>9</v>
      </c>
      <c r="B15" s="63" t="s">
        <v>38</v>
      </c>
      <c r="C15" s="61" t="s">
        <v>364</v>
      </c>
      <c r="D15" s="63" t="s">
        <v>38</v>
      </c>
      <c r="E15" s="59">
        <v>2</v>
      </c>
      <c r="F15" s="59">
        <v>20</v>
      </c>
      <c r="G15" s="59">
        <v>1</v>
      </c>
      <c r="H15" s="62">
        <v>2325000</v>
      </c>
      <c r="I15" s="62">
        <v>2325000</v>
      </c>
      <c r="J15" s="62">
        <v>1000000</v>
      </c>
      <c r="K15" s="11" t="s">
        <v>23</v>
      </c>
    </row>
    <row r="16" spans="1:18" s="44" customFormat="1" ht="21" hidden="1" x14ac:dyDescent="0.25">
      <c r="A16" s="59">
        <v>10</v>
      </c>
      <c r="B16" s="60" t="s">
        <v>40</v>
      </c>
      <c r="C16" s="61" t="s">
        <v>41</v>
      </c>
      <c r="D16" s="60" t="s">
        <v>40</v>
      </c>
      <c r="E16" s="59">
        <v>8</v>
      </c>
      <c r="F16" s="59">
        <v>25</v>
      </c>
      <c r="G16" s="59">
        <v>1</v>
      </c>
      <c r="H16" s="62">
        <v>13020000</v>
      </c>
      <c r="I16" s="62">
        <v>13020000</v>
      </c>
      <c r="J16" s="62">
        <v>1000000</v>
      </c>
      <c r="K16" s="11" t="s">
        <v>23</v>
      </c>
    </row>
    <row r="17" spans="1:11" s="44" customFormat="1" ht="21" hidden="1" x14ac:dyDescent="0.25">
      <c r="A17" s="59">
        <v>11</v>
      </c>
      <c r="B17" s="60" t="s">
        <v>42</v>
      </c>
      <c r="C17" s="61" t="s">
        <v>43</v>
      </c>
      <c r="D17" s="60" t="s">
        <v>42</v>
      </c>
      <c r="E17" s="59">
        <v>1</v>
      </c>
      <c r="F17" s="59">
        <v>20</v>
      </c>
      <c r="G17" s="59">
        <v>1</v>
      </c>
      <c r="H17" s="62">
        <v>1674000</v>
      </c>
      <c r="I17" s="62">
        <v>1674000</v>
      </c>
      <c r="J17" s="62">
        <v>1000000</v>
      </c>
      <c r="K17" s="11" t="s">
        <v>23</v>
      </c>
    </row>
    <row r="18" spans="1:11" s="44" customFormat="1" ht="21" hidden="1" x14ac:dyDescent="0.25">
      <c r="A18" s="59">
        <v>12</v>
      </c>
      <c r="B18" s="60" t="s">
        <v>44</v>
      </c>
      <c r="C18" s="61" t="s">
        <v>45</v>
      </c>
      <c r="D18" s="60" t="s">
        <v>44</v>
      </c>
      <c r="E18" s="59">
        <v>3</v>
      </c>
      <c r="F18" s="59">
        <v>20</v>
      </c>
      <c r="G18" s="59">
        <v>1</v>
      </c>
      <c r="H18" s="62">
        <v>3255000</v>
      </c>
      <c r="I18" s="62">
        <v>3255000</v>
      </c>
      <c r="J18" s="62">
        <v>1000000</v>
      </c>
      <c r="K18" s="11" t="s">
        <v>23</v>
      </c>
    </row>
    <row r="19" spans="1:11" s="44" customFormat="1" ht="25.5" hidden="1" customHeight="1" x14ac:dyDescent="0.25">
      <c r="A19" s="59">
        <v>13</v>
      </c>
      <c r="B19" s="60" t="s">
        <v>46</v>
      </c>
      <c r="C19" s="61" t="s">
        <v>47</v>
      </c>
      <c r="D19" s="60" t="s">
        <v>46</v>
      </c>
      <c r="E19" s="59">
        <v>3</v>
      </c>
      <c r="F19" s="59">
        <v>20</v>
      </c>
      <c r="G19" s="59">
        <v>1</v>
      </c>
      <c r="H19" s="62">
        <v>5115000</v>
      </c>
      <c r="I19" s="62">
        <v>5115000</v>
      </c>
      <c r="J19" s="62">
        <v>1000000</v>
      </c>
      <c r="K19" s="11" t="s">
        <v>23</v>
      </c>
    </row>
    <row r="20" spans="1:11" s="44" customFormat="1" ht="28.5" hidden="1" customHeight="1" x14ac:dyDescent="0.25">
      <c r="A20" s="59">
        <v>14</v>
      </c>
      <c r="B20" s="60" t="s">
        <v>48</v>
      </c>
      <c r="C20" s="61" t="s">
        <v>49</v>
      </c>
      <c r="D20" s="60" t="s">
        <v>48</v>
      </c>
      <c r="E20" s="59">
        <v>3</v>
      </c>
      <c r="F20" s="59">
        <v>20</v>
      </c>
      <c r="G20" s="59">
        <v>1</v>
      </c>
      <c r="H20" s="62">
        <v>3255000</v>
      </c>
      <c r="I20" s="62">
        <v>3255000</v>
      </c>
      <c r="J20" s="62">
        <v>1000000</v>
      </c>
      <c r="K20" s="11" t="s">
        <v>23</v>
      </c>
    </row>
    <row r="21" spans="1:11" s="44" customFormat="1" ht="25.5" hidden="1" customHeight="1" x14ac:dyDescent="0.25">
      <c r="A21" s="59">
        <v>15</v>
      </c>
      <c r="B21" s="60" t="s">
        <v>50</v>
      </c>
      <c r="C21" s="61" t="s">
        <v>25</v>
      </c>
      <c r="D21" s="60" t="s">
        <v>50</v>
      </c>
      <c r="E21" s="59">
        <v>4</v>
      </c>
      <c r="F21" s="59">
        <v>22</v>
      </c>
      <c r="G21" s="59">
        <v>1</v>
      </c>
      <c r="H21" s="62">
        <v>3441000</v>
      </c>
      <c r="I21" s="62">
        <v>3441000</v>
      </c>
      <c r="J21" s="62">
        <v>1000000</v>
      </c>
      <c r="K21" s="11" t="s">
        <v>23</v>
      </c>
    </row>
    <row r="22" spans="1:11" s="44" customFormat="1" ht="35.25" hidden="1" customHeight="1" x14ac:dyDescent="0.25">
      <c r="A22" s="59">
        <v>16</v>
      </c>
      <c r="B22" s="60" t="s">
        <v>51</v>
      </c>
      <c r="C22" s="61" t="s">
        <v>52</v>
      </c>
      <c r="D22" s="60" t="s">
        <v>51</v>
      </c>
      <c r="E22" s="59">
        <v>4</v>
      </c>
      <c r="F22" s="59">
        <v>22</v>
      </c>
      <c r="G22" s="59">
        <v>1</v>
      </c>
      <c r="H22" s="62">
        <v>4185000</v>
      </c>
      <c r="I22" s="62">
        <v>4185000</v>
      </c>
      <c r="J22" s="62">
        <v>1000000</v>
      </c>
      <c r="K22" s="11" t="s">
        <v>23</v>
      </c>
    </row>
    <row r="23" spans="1:11" s="44" customFormat="1" ht="45.75" hidden="1" customHeight="1" x14ac:dyDescent="0.25">
      <c r="A23" s="59">
        <v>17</v>
      </c>
      <c r="B23" s="60" t="s">
        <v>53</v>
      </c>
      <c r="C23" s="61" t="s">
        <v>54</v>
      </c>
      <c r="D23" s="60" t="s">
        <v>53</v>
      </c>
      <c r="E23" s="59">
        <v>2</v>
      </c>
      <c r="F23" s="59">
        <v>22</v>
      </c>
      <c r="G23" s="59">
        <v>1</v>
      </c>
      <c r="H23" s="62">
        <v>2325000</v>
      </c>
      <c r="I23" s="62">
        <v>2325000</v>
      </c>
      <c r="J23" s="62">
        <v>1000000</v>
      </c>
      <c r="K23" s="11" t="s">
        <v>23</v>
      </c>
    </row>
    <row r="24" spans="1:11" s="44" customFormat="1" ht="27.75" hidden="1" customHeight="1" x14ac:dyDescent="0.25">
      <c r="A24" s="59">
        <v>18</v>
      </c>
      <c r="B24" s="60" t="s">
        <v>55</v>
      </c>
      <c r="C24" s="61" t="s">
        <v>365</v>
      </c>
      <c r="D24" s="60" t="s">
        <v>55</v>
      </c>
      <c r="E24" s="59">
        <v>3</v>
      </c>
      <c r="F24" s="59">
        <v>42</v>
      </c>
      <c r="G24" s="59">
        <v>2</v>
      </c>
      <c r="H24" s="62">
        <v>6475000</v>
      </c>
      <c r="I24" s="62">
        <v>12950000</v>
      </c>
      <c r="J24" s="62">
        <v>1300000</v>
      </c>
      <c r="K24" s="11" t="s">
        <v>23</v>
      </c>
    </row>
    <row r="25" spans="1:11" s="44" customFormat="1" ht="27.75" hidden="1" customHeight="1" x14ac:dyDescent="0.25">
      <c r="A25" s="59">
        <v>19</v>
      </c>
      <c r="B25" s="60" t="s">
        <v>57</v>
      </c>
      <c r="C25" s="61" t="s">
        <v>58</v>
      </c>
      <c r="D25" s="60" t="s">
        <v>57</v>
      </c>
      <c r="E25" s="59">
        <v>6</v>
      </c>
      <c r="F25" s="59">
        <v>40</v>
      </c>
      <c r="G25" s="59">
        <v>2</v>
      </c>
      <c r="H25" s="62">
        <v>12500000</v>
      </c>
      <c r="I25" s="62">
        <v>25000000</v>
      </c>
      <c r="J25" s="62">
        <v>1300000</v>
      </c>
      <c r="K25" s="11" t="s">
        <v>23</v>
      </c>
    </row>
    <row r="26" spans="1:11" s="44" customFormat="1" ht="27" hidden="1" customHeight="1" x14ac:dyDescent="0.25">
      <c r="A26" s="59">
        <v>20</v>
      </c>
      <c r="B26" s="60" t="s">
        <v>59</v>
      </c>
      <c r="C26" s="61" t="s">
        <v>60</v>
      </c>
      <c r="D26" s="60" t="s">
        <v>59</v>
      </c>
      <c r="E26" s="59">
        <v>3</v>
      </c>
      <c r="F26" s="59">
        <v>40</v>
      </c>
      <c r="G26" s="59">
        <v>2</v>
      </c>
      <c r="H26" s="62">
        <v>5500000</v>
      </c>
      <c r="I26" s="62">
        <v>11000000</v>
      </c>
      <c r="J26" s="62">
        <v>1300000</v>
      </c>
      <c r="K26" s="11" t="s">
        <v>23</v>
      </c>
    </row>
    <row r="27" spans="1:11" s="44" customFormat="1" ht="29.25" hidden="1" customHeight="1" x14ac:dyDescent="0.25">
      <c r="A27" s="59">
        <v>21</v>
      </c>
      <c r="B27" s="60" t="s">
        <v>61</v>
      </c>
      <c r="C27" s="61" t="s">
        <v>62</v>
      </c>
      <c r="D27" s="60" t="s">
        <v>61</v>
      </c>
      <c r="E27" s="59">
        <v>3</v>
      </c>
      <c r="F27" s="59">
        <v>40</v>
      </c>
      <c r="G27" s="59">
        <v>2</v>
      </c>
      <c r="H27" s="62">
        <v>5500000</v>
      </c>
      <c r="I27" s="62">
        <v>11000000</v>
      </c>
      <c r="J27" s="62">
        <v>1300000</v>
      </c>
      <c r="K27" s="11" t="s">
        <v>23</v>
      </c>
    </row>
    <row r="28" spans="1:11" s="44" customFormat="1" ht="27" hidden="1" customHeight="1" x14ac:dyDescent="0.25">
      <c r="A28" s="59">
        <v>22</v>
      </c>
      <c r="B28" s="60" t="s">
        <v>63</v>
      </c>
      <c r="C28" s="61" t="s">
        <v>64</v>
      </c>
      <c r="D28" s="60" t="s">
        <v>63</v>
      </c>
      <c r="E28" s="59">
        <v>1</v>
      </c>
      <c r="F28" s="59">
        <v>20</v>
      </c>
      <c r="G28" s="59">
        <v>1</v>
      </c>
      <c r="H28" s="62">
        <v>1395000</v>
      </c>
      <c r="I28" s="62">
        <v>1395000</v>
      </c>
      <c r="J28" s="62">
        <v>1000000</v>
      </c>
      <c r="K28" s="11" t="s">
        <v>23</v>
      </c>
    </row>
    <row r="29" spans="1:11" s="44" customFormat="1" ht="33.75" hidden="1" customHeight="1" x14ac:dyDescent="0.25">
      <c r="A29" s="59">
        <v>23</v>
      </c>
      <c r="B29" s="60" t="s">
        <v>65</v>
      </c>
      <c r="C29" s="61" t="s">
        <v>66</v>
      </c>
      <c r="D29" s="60" t="s">
        <v>65</v>
      </c>
      <c r="E29" s="59">
        <v>3</v>
      </c>
      <c r="F29" s="59">
        <v>40</v>
      </c>
      <c r="G29" s="59">
        <v>2</v>
      </c>
      <c r="H29" s="62">
        <v>5500000</v>
      </c>
      <c r="I29" s="62">
        <v>11000000</v>
      </c>
      <c r="J29" s="62">
        <v>1300000</v>
      </c>
      <c r="K29" s="11" t="s">
        <v>23</v>
      </c>
    </row>
    <row r="30" spans="1:11" s="44" customFormat="1" ht="21" hidden="1" x14ac:dyDescent="0.25">
      <c r="A30" s="59">
        <v>24</v>
      </c>
      <c r="B30" s="60" t="s">
        <v>67</v>
      </c>
      <c r="C30" s="61" t="s">
        <v>68</v>
      </c>
      <c r="D30" s="60" t="s">
        <v>67</v>
      </c>
      <c r="E30" s="59">
        <v>1</v>
      </c>
      <c r="F30" s="59">
        <v>40</v>
      </c>
      <c r="G30" s="59">
        <v>2</v>
      </c>
      <c r="H30" s="62">
        <v>1500000</v>
      </c>
      <c r="I30" s="62">
        <v>3000000</v>
      </c>
      <c r="J30" s="62">
        <v>1300000</v>
      </c>
      <c r="K30" s="11" t="s">
        <v>23</v>
      </c>
    </row>
    <row r="31" spans="1:11" s="44" customFormat="1" ht="21" hidden="1" x14ac:dyDescent="0.25">
      <c r="A31" s="59">
        <v>25</v>
      </c>
      <c r="B31" s="60" t="s">
        <v>69</v>
      </c>
      <c r="C31" s="61" t="s">
        <v>70</v>
      </c>
      <c r="D31" s="60" t="s">
        <v>69</v>
      </c>
      <c r="E31" s="59">
        <v>1</v>
      </c>
      <c r="F31" s="59">
        <v>40</v>
      </c>
      <c r="G31" s="59">
        <v>1</v>
      </c>
      <c r="H31" s="62">
        <v>1500000</v>
      </c>
      <c r="I31" s="62">
        <v>1500000</v>
      </c>
      <c r="J31" s="62">
        <v>1300000</v>
      </c>
      <c r="K31" s="11" t="s">
        <v>23</v>
      </c>
    </row>
    <row r="32" spans="1:11" s="44" customFormat="1" ht="26.25" hidden="1" customHeight="1" x14ac:dyDescent="0.25">
      <c r="A32" s="59">
        <v>26</v>
      </c>
      <c r="B32" s="60" t="s">
        <v>71</v>
      </c>
      <c r="C32" s="61" t="s">
        <v>72</v>
      </c>
      <c r="D32" s="60" t="s">
        <v>71</v>
      </c>
      <c r="E32" s="59">
        <v>2</v>
      </c>
      <c r="F32" s="59">
        <v>40</v>
      </c>
      <c r="G32" s="59">
        <v>2</v>
      </c>
      <c r="H32" s="62">
        <v>3000000</v>
      </c>
      <c r="I32" s="62">
        <v>6000000</v>
      </c>
      <c r="J32" s="62">
        <v>1300000</v>
      </c>
      <c r="K32" s="11" t="s">
        <v>23</v>
      </c>
    </row>
    <row r="33" spans="1:122" s="44" customFormat="1" ht="27" hidden="1" customHeight="1" x14ac:dyDescent="0.25">
      <c r="A33" s="59">
        <v>27</v>
      </c>
      <c r="B33" s="60" t="s">
        <v>73</v>
      </c>
      <c r="C33" s="61" t="s">
        <v>74</v>
      </c>
      <c r="D33" s="60" t="s">
        <v>73</v>
      </c>
      <c r="E33" s="59">
        <v>3</v>
      </c>
      <c r="F33" s="59">
        <v>30</v>
      </c>
      <c r="G33" s="59">
        <v>1</v>
      </c>
      <c r="H33" s="62">
        <v>5335000</v>
      </c>
      <c r="I33" s="62">
        <v>5335000</v>
      </c>
      <c r="J33" s="62">
        <v>1300000</v>
      </c>
      <c r="K33" s="11" t="s">
        <v>23</v>
      </c>
    </row>
    <row r="34" spans="1:122" s="44" customFormat="1" ht="26.25" hidden="1" customHeight="1" x14ac:dyDescent="0.25">
      <c r="A34" s="59">
        <v>28</v>
      </c>
      <c r="B34" s="64" t="s">
        <v>75</v>
      </c>
      <c r="C34" s="61" t="s">
        <v>76</v>
      </c>
      <c r="D34" s="64" t="s">
        <v>75</v>
      </c>
      <c r="E34" s="65">
        <v>4</v>
      </c>
      <c r="F34" s="65">
        <v>30</v>
      </c>
      <c r="G34" s="65">
        <v>1</v>
      </c>
      <c r="H34" s="62">
        <v>5820000</v>
      </c>
      <c r="I34" s="62">
        <v>5820000</v>
      </c>
      <c r="J34" s="62">
        <v>1300000</v>
      </c>
      <c r="K34" s="15" t="s">
        <v>23</v>
      </c>
    </row>
    <row r="35" spans="1:122" s="68" customFormat="1" ht="64.5" hidden="1" customHeight="1" x14ac:dyDescent="0.25">
      <c r="A35" s="59">
        <v>29</v>
      </c>
      <c r="B35" s="66" t="s">
        <v>77</v>
      </c>
      <c r="C35" s="61" t="s">
        <v>78</v>
      </c>
      <c r="D35" s="67" t="s">
        <v>77</v>
      </c>
      <c r="E35" s="59">
        <v>5</v>
      </c>
      <c r="F35" s="59">
        <v>40</v>
      </c>
      <c r="G35" s="59">
        <v>1</v>
      </c>
      <c r="H35" s="62">
        <v>6000000</v>
      </c>
      <c r="I35" s="62">
        <v>6000000</v>
      </c>
      <c r="J35" s="62">
        <v>1300000</v>
      </c>
      <c r="K35" s="11" t="s">
        <v>79</v>
      </c>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c r="DJ35" s="44"/>
      <c r="DK35" s="44"/>
      <c r="DL35" s="44"/>
      <c r="DM35" s="44"/>
      <c r="DN35" s="44"/>
      <c r="DO35" s="44"/>
      <c r="DP35" s="44"/>
      <c r="DQ35" s="44"/>
      <c r="DR35" s="44"/>
    </row>
    <row r="36" spans="1:122" s="68" customFormat="1" ht="93" hidden="1" customHeight="1" x14ac:dyDescent="0.25">
      <c r="A36" s="59">
        <v>30</v>
      </c>
      <c r="B36" s="66" t="s">
        <v>77</v>
      </c>
      <c r="C36" s="61" t="s">
        <v>80</v>
      </c>
      <c r="D36" s="67" t="s">
        <v>77</v>
      </c>
      <c r="E36" s="59">
        <v>3</v>
      </c>
      <c r="F36" s="59">
        <v>100</v>
      </c>
      <c r="G36" s="59">
        <v>3</v>
      </c>
      <c r="H36" s="62">
        <v>3395000</v>
      </c>
      <c r="I36" s="62">
        <v>10185000</v>
      </c>
      <c r="J36" s="62">
        <v>1300000</v>
      </c>
      <c r="K36" s="11" t="s">
        <v>79</v>
      </c>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c r="DJ36" s="44"/>
      <c r="DK36" s="44"/>
      <c r="DL36" s="44"/>
      <c r="DM36" s="44"/>
      <c r="DN36" s="44"/>
      <c r="DO36" s="44"/>
      <c r="DP36" s="44"/>
      <c r="DQ36" s="44"/>
      <c r="DR36" s="44"/>
    </row>
    <row r="37" spans="1:122" s="68" customFormat="1" ht="38.25" hidden="1" customHeight="1" x14ac:dyDescent="0.25">
      <c r="A37" s="59">
        <v>31</v>
      </c>
      <c r="B37" s="66" t="s">
        <v>77</v>
      </c>
      <c r="C37" s="61" t="s">
        <v>81</v>
      </c>
      <c r="D37" s="67" t="s">
        <v>77</v>
      </c>
      <c r="E37" s="59">
        <v>3</v>
      </c>
      <c r="F37" s="59">
        <v>40</v>
      </c>
      <c r="G37" s="59">
        <v>1</v>
      </c>
      <c r="H37" s="62">
        <v>3000000</v>
      </c>
      <c r="I37" s="62">
        <v>3000000</v>
      </c>
      <c r="J37" s="62">
        <v>1300000</v>
      </c>
      <c r="K37" s="11" t="s">
        <v>79</v>
      </c>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c r="DJ37" s="44"/>
      <c r="DK37" s="44"/>
      <c r="DL37" s="44"/>
      <c r="DM37" s="44"/>
      <c r="DN37" s="44"/>
      <c r="DO37" s="44"/>
      <c r="DP37" s="44"/>
      <c r="DQ37" s="44"/>
      <c r="DR37" s="44"/>
    </row>
    <row r="38" spans="1:122" s="68" customFormat="1" ht="69" hidden="1" customHeight="1" x14ac:dyDescent="0.25">
      <c r="A38" s="59">
        <v>32</v>
      </c>
      <c r="B38" s="66" t="s">
        <v>77</v>
      </c>
      <c r="C38" s="61" t="s">
        <v>82</v>
      </c>
      <c r="D38" s="67" t="s">
        <v>77</v>
      </c>
      <c r="E38" s="59">
        <v>5</v>
      </c>
      <c r="F38" s="59">
        <v>40</v>
      </c>
      <c r="G38" s="59">
        <v>1</v>
      </c>
      <c r="H38" s="62">
        <v>7000000</v>
      </c>
      <c r="I38" s="62">
        <v>7000000</v>
      </c>
      <c r="J38" s="62">
        <v>1300000</v>
      </c>
      <c r="K38" s="11" t="s">
        <v>79</v>
      </c>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c r="DJ38" s="44"/>
      <c r="DK38" s="44"/>
      <c r="DL38" s="44"/>
      <c r="DM38" s="44"/>
      <c r="DN38" s="44"/>
      <c r="DO38" s="44"/>
      <c r="DP38" s="44"/>
      <c r="DQ38" s="44"/>
      <c r="DR38" s="44"/>
    </row>
    <row r="39" spans="1:122" s="68" customFormat="1" ht="68.25" hidden="1" customHeight="1" x14ac:dyDescent="0.25">
      <c r="A39" s="59">
        <v>33</v>
      </c>
      <c r="B39" s="66" t="s">
        <v>77</v>
      </c>
      <c r="C39" s="61" t="s">
        <v>83</v>
      </c>
      <c r="D39" s="67" t="s">
        <v>77</v>
      </c>
      <c r="E39" s="59">
        <v>4</v>
      </c>
      <c r="F39" s="59">
        <v>100</v>
      </c>
      <c r="G39" s="59">
        <v>4</v>
      </c>
      <c r="H39" s="62">
        <v>3880000</v>
      </c>
      <c r="I39" s="62">
        <v>15520000</v>
      </c>
      <c r="J39" s="62">
        <v>1300000</v>
      </c>
      <c r="K39" s="11" t="s">
        <v>79</v>
      </c>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c r="DJ39" s="44"/>
      <c r="DK39" s="44"/>
      <c r="DL39" s="44"/>
      <c r="DM39" s="44"/>
      <c r="DN39" s="44"/>
      <c r="DO39" s="44"/>
      <c r="DP39" s="44"/>
      <c r="DQ39" s="44"/>
      <c r="DR39" s="44"/>
    </row>
    <row r="40" spans="1:122" s="68" customFormat="1" ht="69" hidden="1" customHeight="1" x14ac:dyDescent="0.25">
      <c r="A40" s="59">
        <v>34</v>
      </c>
      <c r="B40" s="66" t="s">
        <v>77</v>
      </c>
      <c r="C40" s="61" t="s">
        <v>84</v>
      </c>
      <c r="D40" s="67" t="s">
        <v>77</v>
      </c>
      <c r="E40" s="59">
        <v>1</v>
      </c>
      <c r="F40" s="59">
        <v>25</v>
      </c>
      <c r="G40" s="59">
        <v>1</v>
      </c>
      <c r="H40" s="62">
        <v>1455000</v>
      </c>
      <c r="I40" s="62">
        <v>1455000</v>
      </c>
      <c r="J40" s="62">
        <v>1000000</v>
      </c>
      <c r="K40" s="11" t="s">
        <v>79</v>
      </c>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c r="DJ40" s="44"/>
      <c r="DK40" s="44"/>
      <c r="DL40" s="44"/>
      <c r="DM40" s="44"/>
      <c r="DN40" s="44"/>
      <c r="DO40" s="44"/>
      <c r="DP40" s="44"/>
      <c r="DQ40" s="44"/>
      <c r="DR40" s="44"/>
    </row>
    <row r="41" spans="1:122" s="68" customFormat="1" ht="59.25" hidden="1" customHeight="1" x14ac:dyDescent="0.25">
      <c r="A41" s="59">
        <v>35</v>
      </c>
      <c r="B41" s="66" t="s">
        <v>77</v>
      </c>
      <c r="C41" s="61" t="s">
        <v>85</v>
      </c>
      <c r="D41" s="67" t="s">
        <v>77</v>
      </c>
      <c r="E41" s="59">
        <v>1</v>
      </c>
      <c r="F41" s="59">
        <v>25</v>
      </c>
      <c r="G41" s="59">
        <v>4</v>
      </c>
      <c r="H41" s="62">
        <v>2425000</v>
      </c>
      <c r="I41" s="62">
        <v>9700000</v>
      </c>
      <c r="J41" s="62">
        <v>1000000</v>
      </c>
      <c r="K41" s="11" t="s">
        <v>79</v>
      </c>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c r="DJ41" s="44"/>
      <c r="DK41" s="44"/>
      <c r="DL41" s="44"/>
      <c r="DM41" s="44"/>
      <c r="DN41" s="44"/>
      <c r="DO41" s="44"/>
      <c r="DP41" s="44"/>
      <c r="DQ41" s="44"/>
      <c r="DR41" s="44"/>
    </row>
    <row r="42" spans="1:122" s="68" customFormat="1" ht="93.75" hidden="1" customHeight="1" x14ac:dyDescent="0.25">
      <c r="A42" s="59">
        <v>36</v>
      </c>
      <c r="B42" s="66" t="s">
        <v>77</v>
      </c>
      <c r="C42" s="61" t="s">
        <v>86</v>
      </c>
      <c r="D42" s="67" t="s">
        <v>77</v>
      </c>
      <c r="E42" s="59">
        <v>1</v>
      </c>
      <c r="F42" s="59">
        <v>25</v>
      </c>
      <c r="G42" s="59">
        <v>1</v>
      </c>
      <c r="H42" s="62">
        <v>1455000</v>
      </c>
      <c r="I42" s="62">
        <v>1455000</v>
      </c>
      <c r="J42" s="62">
        <v>1000000</v>
      </c>
      <c r="K42" s="11" t="s">
        <v>79</v>
      </c>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c r="DJ42" s="44"/>
      <c r="DK42" s="44"/>
      <c r="DL42" s="44"/>
      <c r="DM42" s="44"/>
      <c r="DN42" s="44"/>
      <c r="DO42" s="44"/>
      <c r="DP42" s="44"/>
      <c r="DQ42" s="44"/>
      <c r="DR42" s="44"/>
    </row>
    <row r="43" spans="1:122" s="68" customFormat="1" ht="57.75" hidden="1" customHeight="1" x14ac:dyDescent="0.25">
      <c r="A43" s="59">
        <v>37</v>
      </c>
      <c r="B43" s="66" t="s">
        <v>77</v>
      </c>
      <c r="C43" s="61" t="s">
        <v>87</v>
      </c>
      <c r="D43" s="67" t="s">
        <v>77</v>
      </c>
      <c r="E43" s="59">
        <v>1</v>
      </c>
      <c r="F43" s="59">
        <v>25</v>
      </c>
      <c r="G43" s="59">
        <v>1</v>
      </c>
      <c r="H43" s="62">
        <v>1455000</v>
      </c>
      <c r="I43" s="62">
        <v>1455000</v>
      </c>
      <c r="J43" s="62">
        <v>1000000</v>
      </c>
      <c r="K43" s="11" t="s">
        <v>79</v>
      </c>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c r="DJ43" s="44"/>
      <c r="DK43" s="44"/>
      <c r="DL43" s="44"/>
      <c r="DM43" s="44"/>
      <c r="DN43" s="44"/>
      <c r="DO43" s="44"/>
      <c r="DP43" s="44"/>
      <c r="DQ43" s="44"/>
      <c r="DR43" s="44"/>
    </row>
    <row r="44" spans="1:122" s="68" customFormat="1" ht="21" hidden="1" x14ac:dyDescent="0.25">
      <c r="A44" s="59">
        <v>38</v>
      </c>
      <c r="B44" s="66" t="s">
        <v>77</v>
      </c>
      <c r="C44" s="61" t="s">
        <v>88</v>
      </c>
      <c r="D44" s="67" t="s">
        <v>77</v>
      </c>
      <c r="E44" s="59">
        <v>3</v>
      </c>
      <c r="F44" s="59">
        <v>30</v>
      </c>
      <c r="G44" s="59">
        <v>2</v>
      </c>
      <c r="H44" s="62">
        <v>3395000</v>
      </c>
      <c r="I44" s="62">
        <v>6790000</v>
      </c>
      <c r="J44" s="62">
        <v>1300000</v>
      </c>
      <c r="K44" s="11" t="s">
        <v>79</v>
      </c>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c r="DJ44" s="44"/>
      <c r="DK44" s="44"/>
      <c r="DL44" s="44"/>
      <c r="DM44" s="44"/>
      <c r="DN44" s="44"/>
      <c r="DO44" s="44"/>
      <c r="DP44" s="44"/>
      <c r="DQ44" s="44"/>
      <c r="DR44" s="44"/>
    </row>
    <row r="45" spans="1:122" s="68" customFormat="1" ht="21" hidden="1" x14ac:dyDescent="0.25">
      <c r="A45" s="59">
        <v>39</v>
      </c>
      <c r="B45" s="66" t="s">
        <v>77</v>
      </c>
      <c r="C45" s="61" t="s">
        <v>89</v>
      </c>
      <c r="D45" s="67" t="s">
        <v>77</v>
      </c>
      <c r="E45" s="59">
        <v>3</v>
      </c>
      <c r="F45" s="59">
        <v>30</v>
      </c>
      <c r="G45" s="59">
        <v>2</v>
      </c>
      <c r="H45" s="62">
        <v>3395000</v>
      </c>
      <c r="I45" s="62">
        <v>6790000</v>
      </c>
      <c r="J45" s="62">
        <v>1300000</v>
      </c>
      <c r="K45" s="11" t="s">
        <v>79</v>
      </c>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c r="DJ45" s="44"/>
      <c r="DK45" s="44"/>
      <c r="DL45" s="44"/>
      <c r="DM45" s="44"/>
      <c r="DN45" s="44"/>
      <c r="DO45" s="44"/>
      <c r="DP45" s="44"/>
      <c r="DQ45" s="44"/>
      <c r="DR45" s="44"/>
    </row>
    <row r="46" spans="1:122" s="68" customFormat="1" ht="21" hidden="1" x14ac:dyDescent="0.25">
      <c r="A46" s="59">
        <v>40</v>
      </c>
      <c r="B46" s="66" t="s">
        <v>77</v>
      </c>
      <c r="C46" s="61" t="s">
        <v>90</v>
      </c>
      <c r="D46" s="67" t="s">
        <v>77</v>
      </c>
      <c r="E46" s="59">
        <v>3</v>
      </c>
      <c r="F46" s="59">
        <v>30</v>
      </c>
      <c r="G46" s="59">
        <v>1</v>
      </c>
      <c r="H46" s="62">
        <v>3880000</v>
      </c>
      <c r="I46" s="62">
        <v>3880000</v>
      </c>
      <c r="J46" s="62">
        <v>1300000</v>
      </c>
      <c r="K46" s="11" t="s">
        <v>79</v>
      </c>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c r="DJ46" s="44"/>
      <c r="DK46" s="44"/>
      <c r="DL46" s="44"/>
      <c r="DM46" s="44"/>
      <c r="DN46" s="44"/>
      <c r="DO46" s="44"/>
      <c r="DP46" s="44"/>
      <c r="DQ46" s="44"/>
      <c r="DR46" s="44"/>
    </row>
    <row r="47" spans="1:122" s="68" customFormat="1" ht="36" hidden="1" customHeight="1" x14ac:dyDescent="0.25">
      <c r="A47" s="59">
        <v>41</v>
      </c>
      <c r="B47" s="66" t="s">
        <v>77</v>
      </c>
      <c r="C47" s="61" t="s">
        <v>91</v>
      </c>
      <c r="D47" s="67" t="s">
        <v>77</v>
      </c>
      <c r="E47" s="59">
        <v>3</v>
      </c>
      <c r="F47" s="59">
        <v>35</v>
      </c>
      <c r="G47" s="59">
        <v>1</v>
      </c>
      <c r="H47" s="62">
        <v>5000000</v>
      </c>
      <c r="I47" s="62">
        <v>5000000</v>
      </c>
      <c r="J47" s="62">
        <v>1300000</v>
      </c>
      <c r="K47" s="11" t="s">
        <v>79</v>
      </c>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c r="AX47" s="44"/>
      <c r="AY47" s="44"/>
      <c r="AZ47" s="44"/>
      <c r="BA47" s="44"/>
      <c r="BB47" s="44"/>
      <c r="BC47" s="44"/>
      <c r="BD47" s="44"/>
      <c r="BE47" s="44"/>
      <c r="BF47" s="44"/>
      <c r="BG47" s="44"/>
      <c r="BH47" s="44"/>
      <c r="BI47" s="44"/>
      <c r="BJ47" s="44"/>
      <c r="BK47" s="44"/>
      <c r="BL47" s="44"/>
      <c r="BM47" s="44"/>
      <c r="BN47" s="44"/>
      <c r="BO47" s="44"/>
      <c r="BP47" s="44"/>
      <c r="BQ47" s="44"/>
      <c r="BR47" s="44"/>
      <c r="BS47" s="44"/>
      <c r="BT47" s="44"/>
      <c r="BU47" s="44"/>
      <c r="BV47" s="44"/>
      <c r="BW47" s="44"/>
      <c r="BX47" s="44"/>
      <c r="BY47" s="44"/>
      <c r="BZ47" s="44"/>
      <c r="CA47" s="44"/>
      <c r="CB47" s="44"/>
      <c r="CC47" s="44"/>
      <c r="CD47" s="44"/>
      <c r="CE47" s="44"/>
      <c r="CF47" s="44"/>
      <c r="CG47" s="44"/>
      <c r="CH47" s="44"/>
      <c r="CI47" s="44"/>
      <c r="CJ47" s="44"/>
      <c r="CK47" s="44"/>
      <c r="CL47" s="44"/>
      <c r="CM47" s="44"/>
      <c r="CN47" s="44"/>
      <c r="CO47" s="44"/>
      <c r="CP47" s="44"/>
      <c r="CQ47" s="44"/>
      <c r="CR47" s="44"/>
      <c r="CS47" s="44"/>
      <c r="CT47" s="44"/>
      <c r="CU47" s="44"/>
      <c r="CV47" s="44"/>
      <c r="CW47" s="44"/>
      <c r="CX47" s="44"/>
      <c r="CY47" s="44"/>
      <c r="CZ47" s="44"/>
      <c r="DA47" s="44"/>
      <c r="DB47" s="44"/>
      <c r="DC47" s="44"/>
      <c r="DD47" s="44"/>
      <c r="DE47" s="44"/>
      <c r="DF47" s="44"/>
      <c r="DG47" s="44"/>
      <c r="DH47" s="44"/>
      <c r="DI47" s="44"/>
      <c r="DJ47" s="44"/>
      <c r="DK47" s="44"/>
      <c r="DL47" s="44"/>
      <c r="DM47" s="44"/>
      <c r="DN47" s="44"/>
      <c r="DO47" s="44"/>
      <c r="DP47" s="44"/>
      <c r="DQ47" s="44"/>
      <c r="DR47" s="44"/>
    </row>
    <row r="48" spans="1:122" s="68" customFormat="1" ht="38.25" hidden="1" customHeight="1" x14ac:dyDescent="0.25">
      <c r="A48" s="59">
        <v>42</v>
      </c>
      <c r="B48" s="66" t="s">
        <v>77</v>
      </c>
      <c r="C48" s="61" t="s">
        <v>91</v>
      </c>
      <c r="D48" s="67" t="s">
        <v>77</v>
      </c>
      <c r="E48" s="59">
        <v>3</v>
      </c>
      <c r="F48" s="59">
        <v>70</v>
      </c>
      <c r="G48" s="59">
        <v>2</v>
      </c>
      <c r="H48" s="62">
        <v>5000000</v>
      </c>
      <c r="I48" s="62">
        <v>10000000</v>
      </c>
      <c r="J48" s="62">
        <v>1300000</v>
      </c>
      <c r="K48" s="11" t="s">
        <v>79</v>
      </c>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c r="BW48" s="44"/>
      <c r="BX48" s="44"/>
      <c r="BY48" s="44"/>
      <c r="BZ48" s="44"/>
      <c r="CA48" s="44"/>
      <c r="CB48" s="44"/>
      <c r="CC48" s="44"/>
      <c r="CD48" s="44"/>
      <c r="CE48" s="44"/>
      <c r="CF48" s="44"/>
      <c r="CG48" s="44"/>
      <c r="CH48" s="44"/>
      <c r="CI48" s="44"/>
      <c r="CJ48" s="44"/>
      <c r="CK48" s="44"/>
      <c r="CL48" s="44"/>
      <c r="CM48" s="44"/>
      <c r="CN48" s="44"/>
      <c r="CO48" s="44"/>
      <c r="CP48" s="44"/>
      <c r="CQ48" s="44"/>
      <c r="CR48" s="44"/>
      <c r="CS48" s="44"/>
      <c r="CT48" s="44"/>
      <c r="CU48" s="44"/>
      <c r="CV48" s="44"/>
      <c r="CW48" s="44"/>
      <c r="CX48" s="44"/>
      <c r="CY48" s="44"/>
      <c r="CZ48" s="44"/>
      <c r="DA48" s="44"/>
      <c r="DB48" s="44"/>
      <c r="DC48" s="44"/>
      <c r="DD48" s="44"/>
      <c r="DE48" s="44"/>
      <c r="DF48" s="44"/>
      <c r="DG48" s="44"/>
      <c r="DH48" s="44"/>
      <c r="DI48" s="44"/>
      <c r="DJ48" s="44"/>
      <c r="DK48" s="44"/>
      <c r="DL48" s="44"/>
      <c r="DM48" s="44"/>
      <c r="DN48" s="44"/>
      <c r="DO48" s="44"/>
      <c r="DP48" s="44"/>
      <c r="DQ48" s="44"/>
      <c r="DR48" s="44"/>
    </row>
    <row r="49" spans="1:122" s="68" customFormat="1" ht="36" hidden="1" customHeight="1" x14ac:dyDescent="0.25">
      <c r="A49" s="59">
        <v>43</v>
      </c>
      <c r="B49" s="66" t="s">
        <v>77</v>
      </c>
      <c r="C49" s="61" t="s">
        <v>92</v>
      </c>
      <c r="D49" s="67" t="s">
        <v>77</v>
      </c>
      <c r="E49" s="59">
        <v>3</v>
      </c>
      <c r="F49" s="59">
        <v>30</v>
      </c>
      <c r="G49" s="59">
        <v>1</v>
      </c>
      <c r="H49" s="62">
        <v>4850000</v>
      </c>
      <c r="I49" s="62">
        <v>4850000</v>
      </c>
      <c r="J49" s="62">
        <v>1300000</v>
      </c>
      <c r="K49" s="11" t="s">
        <v>79</v>
      </c>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c r="AR49" s="44"/>
      <c r="AS49" s="44"/>
      <c r="AT49" s="44"/>
      <c r="AU49" s="44"/>
      <c r="AV49" s="44"/>
      <c r="AW49" s="44"/>
      <c r="AX49" s="44"/>
      <c r="AY49" s="44"/>
      <c r="AZ49" s="44"/>
      <c r="BA49" s="44"/>
      <c r="BB49" s="44"/>
      <c r="BC49" s="44"/>
      <c r="BD49" s="44"/>
      <c r="BE49" s="44"/>
      <c r="BF49" s="44"/>
      <c r="BG49" s="44"/>
      <c r="BH49" s="44"/>
      <c r="BI49" s="44"/>
      <c r="BJ49" s="44"/>
      <c r="BK49" s="44"/>
      <c r="BL49" s="44"/>
      <c r="BM49" s="44"/>
      <c r="BN49" s="44"/>
      <c r="BO49" s="44"/>
      <c r="BP49" s="44"/>
      <c r="BQ49" s="44"/>
      <c r="BR49" s="44"/>
      <c r="BS49" s="44"/>
      <c r="BT49" s="44"/>
      <c r="BU49" s="44"/>
      <c r="BV49" s="44"/>
      <c r="BW49" s="44"/>
      <c r="BX49" s="44"/>
      <c r="BY49" s="44"/>
      <c r="BZ49" s="44"/>
      <c r="CA49" s="44"/>
      <c r="CB49" s="44"/>
      <c r="CC49" s="44"/>
      <c r="CD49" s="44"/>
      <c r="CE49" s="44"/>
      <c r="CF49" s="44"/>
      <c r="CG49" s="44"/>
      <c r="CH49" s="44"/>
      <c r="CI49" s="44"/>
      <c r="CJ49" s="44"/>
      <c r="CK49" s="44"/>
      <c r="CL49" s="44"/>
      <c r="CM49" s="44"/>
      <c r="CN49" s="44"/>
      <c r="CO49" s="44"/>
      <c r="CP49" s="44"/>
      <c r="CQ49" s="44"/>
      <c r="CR49" s="44"/>
      <c r="CS49" s="44"/>
      <c r="CT49" s="44"/>
      <c r="CU49" s="44"/>
      <c r="CV49" s="44"/>
      <c r="CW49" s="44"/>
      <c r="CX49" s="44"/>
      <c r="CY49" s="44"/>
      <c r="CZ49" s="44"/>
      <c r="DA49" s="44"/>
      <c r="DB49" s="44"/>
      <c r="DC49" s="44"/>
      <c r="DD49" s="44"/>
      <c r="DE49" s="44"/>
      <c r="DF49" s="44"/>
      <c r="DG49" s="44"/>
      <c r="DH49" s="44"/>
      <c r="DI49" s="44"/>
      <c r="DJ49" s="44"/>
      <c r="DK49" s="44"/>
      <c r="DL49" s="44"/>
      <c r="DM49" s="44"/>
      <c r="DN49" s="44"/>
      <c r="DO49" s="44"/>
      <c r="DP49" s="44"/>
      <c r="DQ49" s="44"/>
      <c r="DR49" s="44"/>
    </row>
    <row r="50" spans="1:122" s="68" customFormat="1" ht="79.5" hidden="1" customHeight="1" x14ac:dyDescent="0.25">
      <c r="A50" s="59">
        <v>44</v>
      </c>
      <c r="B50" s="66" t="s">
        <v>77</v>
      </c>
      <c r="C50" s="61" t="s">
        <v>93</v>
      </c>
      <c r="D50" s="67" t="s">
        <v>77</v>
      </c>
      <c r="E50" s="69">
        <v>2</v>
      </c>
      <c r="F50" s="59">
        <v>140</v>
      </c>
      <c r="G50" s="59">
        <v>5</v>
      </c>
      <c r="H50" s="62">
        <v>2910000</v>
      </c>
      <c r="I50" s="62">
        <v>14550000</v>
      </c>
      <c r="J50" s="62">
        <v>1300000</v>
      </c>
      <c r="K50" s="11" t="s">
        <v>79</v>
      </c>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c r="AN50" s="44"/>
      <c r="AO50" s="44"/>
      <c r="AP50" s="44"/>
      <c r="AQ50" s="44"/>
      <c r="AR50" s="44"/>
      <c r="AS50" s="44"/>
      <c r="AT50" s="44"/>
      <c r="AU50" s="44"/>
      <c r="AV50" s="44"/>
      <c r="AW50" s="44"/>
      <c r="AX50" s="44"/>
      <c r="AY50" s="44"/>
      <c r="AZ50" s="44"/>
      <c r="BA50" s="44"/>
      <c r="BB50" s="44"/>
      <c r="BC50" s="44"/>
      <c r="BD50" s="44"/>
      <c r="BE50" s="44"/>
      <c r="BF50" s="44"/>
      <c r="BG50" s="44"/>
      <c r="BH50" s="44"/>
      <c r="BI50" s="44"/>
      <c r="BJ50" s="44"/>
      <c r="BK50" s="44"/>
      <c r="BL50" s="44"/>
      <c r="BM50" s="44"/>
      <c r="BN50" s="44"/>
      <c r="BO50" s="44"/>
      <c r="BP50" s="44"/>
      <c r="BQ50" s="44"/>
      <c r="BR50" s="44"/>
      <c r="BS50" s="44"/>
      <c r="BT50" s="44"/>
      <c r="BU50" s="44"/>
      <c r="BV50" s="44"/>
      <c r="BW50" s="44"/>
      <c r="BX50" s="44"/>
      <c r="BY50" s="44"/>
      <c r="BZ50" s="44"/>
      <c r="CA50" s="44"/>
      <c r="CB50" s="44"/>
      <c r="CC50" s="44"/>
      <c r="CD50" s="44"/>
      <c r="CE50" s="44"/>
      <c r="CF50" s="44"/>
      <c r="CG50" s="44"/>
      <c r="CH50" s="44"/>
      <c r="CI50" s="44"/>
      <c r="CJ50" s="44"/>
      <c r="CK50" s="44"/>
      <c r="CL50" s="44"/>
      <c r="CM50" s="44"/>
      <c r="CN50" s="44"/>
      <c r="CO50" s="44"/>
      <c r="CP50" s="44"/>
      <c r="CQ50" s="44"/>
      <c r="CR50" s="44"/>
      <c r="CS50" s="44"/>
      <c r="CT50" s="44"/>
      <c r="CU50" s="44"/>
      <c r="CV50" s="44"/>
      <c r="CW50" s="44"/>
      <c r="CX50" s="44"/>
      <c r="CY50" s="44"/>
      <c r="CZ50" s="44"/>
      <c r="DA50" s="44"/>
      <c r="DB50" s="44"/>
      <c r="DC50" s="44"/>
      <c r="DD50" s="44"/>
      <c r="DE50" s="44"/>
      <c r="DF50" s="44"/>
      <c r="DG50" s="44"/>
      <c r="DH50" s="44"/>
      <c r="DI50" s="44"/>
      <c r="DJ50" s="44"/>
      <c r="DK50" s="44"/>
      <c r="DL50" s="44"/>
      <c r="DM50" s="44"/>
      <c r="DN50" s="44"/>
      <c r="DO50" s="44"/>
      <c r="DP50" s="44"/>
      <c r="DQ50" s="44"/>
      <c r="DR50" s="44"/>
    </row>
    <row r="51" spans="1:122" s="68" customFormat="1" ht="21" hidden="1" x14ac:dyDescent="0.25">
      <c r="A51" s="59">
        <v>45</v>
      </c>
      <c r="B51" s="66" t="s">
        <v>77</v>
      </c>
      <c r="C51" s="61" t="s">
        <v>94</v>
      </c>
      <c r="D51" s="67" t="s">
        <v>77</v>
      </c>
      <c r="E51" s="59">
        <v>1</v>
      </c>
      <c r="F51" s="59">
        <v>40</v>
      </c>
      <c r="G51" s="59">
        <v>3</v>
      </c>
      <c r="H51" s="62">
        <v>1500000</v>
      </c>
      <c r="I51" s="62">
        <v>4500000</v>
      </c>
      <c r="J51" s="62">
        <v>1300000</v>
      </c>
      <c r="K51" s="11" t="s">
        <v>79</v>
      </c>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c r="BG51" s="44"/>
      <c r="BH51" s="44"/>
      <c r="BI51" s="44"/>
      <c r="BJ51" s="44"/>
      <c r="BK51" s="44"/>
      <c r="BL51" s="44"/>
      <c r="BM51" s="44"/>
      <c r="BN51" s="44"/>
      <c r="BO51" s="44"/>
      <c r="BP51" s="44"/>
      <c r="BQ51" s="44"/>
      <c r="BR51" s="44"/>
      <c r="BS51" s="44"/>
      <c r="BT51" s="44"/>
      <c r="BU51" s="44"/>
      <c r="BV51" s="44"/>
      <c r="BW51" s="44"/>
      <c r="BX51" s="44"/>
      <c r="BY51" s="44"/>
      <c r="BZ51" s="44"/>
      <c r="CA51" s="44"/>
      <c r="CB51" s="44"/>
      <c r="CC51" s="44"/>
      <c r="CD51" s="44"/>
      <c r="CE51" s="44"/>
      <c r="CF51" s="44"/>
      <c r="CG51" s="44"/>
      <c r="CH51" s="44"/>
      <c r="CI51" s="44"/>
      <c r="CJ51" s="44"/>
      <c r="CK51" s="44"/>
      <c r="CL51" s="44"/>
      <c r="CM51" s="44"/>
      <c r="CN51" s="44"/>
      <c r="CO51" s="44"/>
      <c r="CP51" s="44"/>
      <c r="CQ51" s="44"/>
      <c r="CR51" s="44"/>
      <c r="CS51" s="44"/>
      <c r="CT51" s="44"/>
      <c r="CU51" s="44"/>
      <c r="CV51" s="44"/>
      <c r="CW51" s="44"/>
      <c r="CX51" s="44"/>
      <c r="CY51" s="44"/>
      <c r="CZ51" s="44"/>
      <c r="DA51" s="44"/>
      <c r="DB51" s="44"/>
      <c r="DC51" s="44"/>
      <c r="DD51" s="44"/>
      <c r="DE51" s="44"/>
      <c r="DF51" s="44"/>
      <c r="DG51" s="44"/>
      <c r="DH51" s="44"/>
      <c r="DI51" s="44"/>
      <c r="DJ51" s="44"/>
      <c r="DK51" s="44"/>
      <c r="DL51" s="44"/>
      <c r="DM51" s="44"/>
      <c r="DN51" s="44"/>
      <c r="DO51" s="44"/>
      <c r="DP51" s="44"/>
      <c r="DQ51" s="44"/>
      <c r="DR51" s="44"/>
    </row>
    <row r="52" spans="1:122" s="68" customFormat="1" ht="23.25" hidden="1" customHeight="1" x14ac:dyDescent="0.25">
      <c r="A52" s="59">
        <v>46</v>
      </c>
      <c r="B52" s="66" t="s">
        <v>77</v>
      </c>
      <c r="C52" s="61" t="s">
        <v>95</v>
      </c>
      <c r="D52" s="67" t="s">
        <v>77</v>
      </c>
      <c r="E52" s="59">
        <v>1</v>
      </c>
      <c r="F52" s="59">
        <v>40</v>
      </c>
      <c r="G52" s="59">
        <v>1</v>
      </c>
      <c r="H52" s="62">
        <v>1500000</v>
      </c>
      <c r="I52" s="62">
        <v>1500000</v>
      </c>
      <c r="J52" s="62">
        <v>1300000</v>
      </c>
      <c r="K52" s="11" t="s">
        <v>79</v>
      </c>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44"/>
      <c r="AR52" s="44"/>
      <c r="AS52" s="44"/>
      <c r="AT52" s="44"/>
      <c r="AU52" s="44"/>
      <c r="AV52" s="44"/>
      <c r="AW52" s="44"/>
      <c r="AX52" s="44"/>
      <c r="AY52" s="44"/>
      <c r="AZ52" s="44"/>
      <c r="BA52" s="44"/>
      <c r="BB52" s="44"/>
      <c r="BC52" s="44"/>
      <c r="BD52" s="44"/>
      <c r="BE52" s="44"/>
      <c r="BF52" s="44"/>
      <c r="BG52" s="44"/>
      <c r="BH52" s="44"/>
      <c r="BI52" s="44"/>
      <c r="BJ52" s="44"/>
      <c r="BK52" s="44"/>
      <c r="BL52" s="44"/>
      <c r="BM52" s="44"/>
      <c r="BN52" s="44"/>
      <c r="BO52" s="44"/>
      <c r="BP52" s="44"/>
      <c r="BQ52" s="44"/>
      <c r="BR52" s="44"/>
      <c r="BS52" s="44"/>
      <c r="BT52" s="44"/>
      <c r="BU52" s="44"/>
      <c r="BV52" s="44"/>
      <c r="BW52" s="44"/>
      <c r="BX52" s="44"/>
      <c r="BY52" s="44"/>
      <c r="BZ52" s="44"/>
      <c r="CA52" s="44"/>
      <c r="CB52" s="44"/>
      <c r="CC52" s="44"/>
      <c r="CD52" s="44"/>
      <c r="CE52" s="44"/>
      <c r="CF52" s="44"/>
      <c r="CG52" s="44"/>
      <c r="CH52" s="44"/>
      <c r="CI52" s="44"/>
      <c r="CJ52" s="44"/>
      <c r="CK52" s="44"/>
      <c r="CL52" s="44"/>
      <c r="CM52" s="44"/>
      <c r="CN52" s="44"/>
      <c r="CO52" s="44"/>
      <c r="CP52" s="44"/>
      <c r="CQ52" s="44"/>
      <c r="CR52" s="44"/>
      <c r="CS52" s="44"/>
      <c r="CT52" s="44"/>
      <c r="CU52" s="44"/>
      <c r="CV52" s="44"/>
      <c r="CW52" s="44"/>
      <c r="CX52" s="44"/>
      <c r="CY52" s="44"/>
      <c r="CZ52" s="44"/>
      <c r="DA52" s="44"/>
      <c r="DB52" s="44"/>
      <c r="DC52" s="44"/>
      <c r="DD52" s="44"/>
      <c r="DE52" s="44"/>
      <c r="DF52" s="44"/>
      <c r="DG52" s="44"/>
      <c r="DH52" s="44"/>
      <c r="DI52" s="44"/>
      <c r="DJ52" s="44"/>
      <c r="DK52" s="44"/>
      <c r="DL52" s="44"/>
      <c r="DM52" s="44"/>
      <c r="DN52" s="44"/>
      <c r="DO52" s="44"/>
      <c r="DP52" s="44"/>
      <c r="DQ52" s="44"/>
      <c r="DR52" s="44"/>
    </row>
    <row r="53" spans="1:122" s="68" customFormat="1" ht="87" hidden="1" customHeight="1" x14ac:dyDescent="0.25">
      <c r="A53" s="59">
        <v>47</v>
      </c>
      <c r="B53" s="66" t="s">
        <v>77</v>
      </c>
      <c r="C53" s="61" t="s">
        <v>96</v>
      </c>
      <c r="D53" s="67" t="s">
        <v>77</v>
      </c>
      <c r="E53" s="59">
        <v>6</v>
      </c>
      <c r="F53" s="59">
        <v>120</v>
      </c>
      <c r="G53" s="59">
        <v>4</v>
      </c>
      <c r="H53" s="62">
        <v>11640000</v>
      </c>
      <c r="I53" s="62">
        <v>46560000</v>
      </c>
      <c r="J53" s="62">
        <v>1300000</v>
      </c>
      <c r="K53" s="11" t="s">
        <v>79</v>
      </c>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4"/>
      <c r="AS53" s="44"/>
      <c r="AT53" s="44"/>
      <c r="AU53" s="44"/>
      <c r="AV53" s="44"/>
      <c r="AW53" s="44"/>
      <c r="AX53" s="44"/>
      <c r="AY53" s="44"/>
      <c r="AZ53" s="44"/>
      <c r="BA53" s="44"/>
      <c r="BB53" s="44"/>
      <c r="BC53" s="44"/>
      <c r="BD53" s="44"/>
      <c r="BE53" s="44"/>
      <c r="BF53" s="44"/>
      <c r="BG53" s="44"/>
      <c r="BH53" s="44"/>
      <c r="BI53" s="44"/>
      <c r="BJ53" s="44"/>
      <c r="BK53" s="44"/>
      <c r="BL53" s="44"/>
      <c r="BM53" s="44"/>
      <c r="BN53" s="44"/>
      <c r="BO53" s="44"/>
      <c r="BP53" s="44"/>
      <c r="BQ53" s="44"/>
      <c r="BR53" s="44"/>
      <c r="BS53" s="44"/>
      <c r="BT53" s="44"/>
      <c r="BU53" s="44"/>
      <c r="BV53" s="44"/>
      <c r="BW53" s="44"/>
      <c r="BX53" s="44"/>
      <c r="BY53" s="44"/>
      <c r="BZ53" s="44"/>
      <c r="CA53" s="44"/>
      <c r="CB53" s="44"/>
      <c r="CC53" s="44"/>
      <c r="CD53" s="44"/>
      <c r="CE53" s="44"/>
      <c r="CF53" s="44"/>
      <c r="CG53" s="44"/>
      <c r="CH53" s="44"/>
      <c r="CI53" s="44"/>
      <c r="CJ53" s="44"/>
      <c r="CK53" s="44"/>
      <c r="CL53" s="44"/>
      <c r="CM53" s="44"/>
      <c r="CN53" s="44"/>
      <c r="CO53" s="44"/>
      <c r="CP53" s="44"/>
      <c r="CQ53" s="44"/>
      <c r="CR53" s="44"/>
      <c r="CS53" s="44"/>
      <c r="CT53" s="44"/>
      <c r="CU53" s="44"/>
      <c r="CV53" s="44"/>
      <c r="CW53" s="44"/>
      <c r="CX53" s="44"/>
      <c r="CY53" s="44"/>
      <c r="CZ53" s="44"/>
      <c r="DA53" s="44"/>
      <c r="DB53" s="44"/>
      <c r="DC53" s="44"/>
      <c r="DD53" s="44"/>
      <c r="DE53" s="44"/>
      <c r="DF53" s="44"/>
      <c r="DG53" s="44"/>
      <c r="DH53" s="44"/>
      <c r="DI53" s="44"/>
      <c r="DJ53" s="44"/>
      <c r="DK53" s="44"/>
      <c r="DL53" s="44"/>
      <c r="DM53" s="44"/>
      <c r="DN53" s="44"/>
      <c r="DO53" s="44"/>
      <c r="DP53" s="44"/>
      <c r="DQ53" s="44"/>
      <c r="DR53" s="44"/>
    </row>
    <row r="54" spans="1:122" s="68" customFormat="1" ht="25.5" hidden="1" customHeight="1" x14ac:dyDescent="0.25">
      <c r="A54" s="59">
        <v>48</v>
      </c>
      <c r="B54" s="66" t="s">
        <v>77</v>
      </c>
      <c r="C54" s="61" t="s">
        <v>97</v>
      </c>
      <c r="D54" s="67" t="s">
        <v>77</v>
      </c>
      <c r="E54" s="59">
        <v>3</v>
      </c>
      <c r="F54" s="59">
        <v>80</v>
      </c>
      <c r="G54" s="69">
        <v>4</v>
      </c>
      <c r="H54" s="62">
        <v>2790000</v>
      </c>
      <c r="I54" s="62">
        <v>11160000</v>
      </c>
      <c r="J54" s="62">
        <v>1300000</v>
      </c>
      <c r="K54" s="11" t="s">
        <v>79</v>
      </c>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44"/>
      <c r="AV54" s="44"/>
      <c r="AW54" s="44"/>
      <c r="AX54" s="44"/>
      <c r="AY54" s="44"/>
      <c r="AZ54" s="44"/>
      <c r="BA54" s="44"/>
      <c r="BB54" s="44"/>
      <c r="BC54" s="44"/>
      <c r="BD54" s="44"/>
      <c r="BE54" s="44"/>
      <c r="BF54" s="44"/>
      <c r="BG54" s="44"/>
      <c r="BH54" s="44"/>
      <c r="BI54" s="44"/>
      <c r="BJ54" s="44"/>
      <c r="BK54" s="44"/>
      <c r="BL54" s="44"/>
      <c r="BM54" s="44"/>
      <c r="BN54" s="44"/>
      <c r="BO54" s="44"/>
      <c r="BP54" s="44"/>
      <c r="BQ54" s="44"/>
      <c r="BR54" s="44"/>
      <c r="BS54" s="44"/>
      <c r="BT54" s="44"/>
      <c r="BU54" s="44"/>
      <c r="BV54" s="44"/>
      <c r="BW54" s="44"/>
      <c r="BX54" s="44"/>
      <c r="BY54" s="44"/>
      <c r="BZ54" s="44"/>
      <c r="CA54" s="44"/>
      <c r="CB54" s="44"/>
      <c r="CC54" s="44"/>
      <c r="CD54" s="44"/>
      <c r="CE54" s="44"/>
      <c r="CF54" s="44"/>
      <c r="CG54" s="44"/>
      <c r="CH54" s="44"/>
      <c r="CI54" s="44"/>
      <c r="CJ54" s="44"/>
      <c r="CK54" s="44"/>
      <c r="CL54" s="44"/>
      <c r="CM54" s="44"/>
      <c r="CN54" s="44"/>
      <c r="CO54" s="44"/>
      <c r="CP54" s="44"/>
      <c r="CQ54" s="44"/>
      <c r="CR54" s="44"/>
      <c r="CS54" s="44"/>
      <c r="CT54" s="44"/>
      <c r="CU54" s="44"/>
      <c r="CV54" s="44"/>
      <c r="CW54" s="44"/>
      <c r="CX54" s="44"/>
      <c r="CY54" s="44"/>
      <c r="CZ54" s="44"/>
      <c r="DA54" s="44"/>
      <c r="DB54" s="44"/>
      <c r="DC54" s="44"/>
      <c r="DD54" s="44"/>
      <c r="DE54" s="44"/>
      <c r="DF54" s="44"/>
      <c r="DG54" s="44"/>
      <c r="DH54" s="44"/>
      <c r="DI54" s="44"/>
      <c r="DJ54" s="44"/>
      <c r="DK54" s="44"/>
      <c r="DL54" s="44"/>
      <c r="DM54" s="44"/>
      <c r="DN54" s="44"/>
      <c r="DO54" s="44"/>
      <c r="DP54" s="44"/>
      <c r="DQ54" s="44"/>
      <c r="DR54" s="44"/>
    </row>
    <row r="55" spans="1:122" s="68" customFormat="1" ht="24" hidden="1" customHeight="1" x14ac:dyDescent="0.25">
      <c r="A55" s="59">
        <v>49</v>
      </c>
      <c r="B55" s="66" t="s">
        <v>77</v>
      </c>
      <c r="C55" s="61" t="s">
        <v>98</v>
      </c>
      <c r="D55" s="67" t="s">
        <v>77</v>
      </c>
      <c r="E55" s="59">
        <v>3</v>
      </c>
      <c r="F55" s="59">
        <v>80</v>
      </c>
      <c r="G55" s="69">
        <v>4</v>
      </c>
      <c r="H55" s="62">
        <v>2790000</v>
      </c>
      <c r="I55" s="62">
        <v>11160000</v>
      </c>
      <c r="J55" s="62">
        <v>1300000</v>
      </c>
      <c r="K55" s="11" t="s">
        <v>79</v>
      </c>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c r="AZ55" s="44"/>
      <c r="BA55" s="44"/>
      <c r="BB55" s="44"/>
      <c r="BC55" s="44"/>
      <c r="BD55" s="44"/>
      <c r="BE55" s="44"/>
      <c r="BF55" s="44"/>
      <c r="BG55" s="44"/>
      <c r="BH55" s="44"/>
      <c r="BI55" s="44"/>
      <c r="BJ55" s="44"/>
      <c r="BK55" s="44"/>
      <c r="BL55" s="44"/>
      <c r="BM55" s="44"/>
      <c r="BN55" s="44"/>
      <c r="BO55" s="44"/>
      <c r="BP55" s="44"/>
      <c r="BQ55" s="44"/>
      <c r="BR55" s="44"/>
      <c r="BS55" s="44"/>
      <c r="BT55" s="44"/>
      <c r="BU55" s="44"/>
      <c r="BV55" s="44"/>
      <c r="BW55" s="44"/>
      <c r="BX55" s="44"/>
      <c r="BY55" s="44"/>
      <c r="BZ55" s="44"/>
      <c r="CA55" s="44"/>
      <c r="CB55" s="44"/>
      <c r="CC55" s="44"/>
      <c r="CD55" s="44"/>
      <c r="CE55" s="44"/>
      <c r="CF55" s="44"/>
      <c r="CG55" s="44"/>
      <c r="CH55" s="44"/>
      <c r="CI55" s="44"/>
      <c r="CJ55" s="44"/>
      <c r="CK55" s="44"/>
      <c r="CL55" s="44"/>
      <c r="CM55" s="44"/>
      <c r="CN55" s="44"/>
      <c r="CO55" s="44"/>
      <c r="CP55" s="44"/>
      <c r="CQ55" s="44"/>
      <c r="CR55" s="44"/>
      <c r="CS55" s="44"/>
      <c r="CT55" s="44"/>
      <c r="CU55" s="44"/>
      <c r="CV55" s="44"/>
      <c r="CW55" s="44"/>
      <c r="CX55" s="44"/>
      <c r="CY55" s="44"/>
      <c r="CZ55" s="44"/>
      <c r="DA55" s="44"/>
      <c r="DB55" s="44"/>
      <c r="DC55" s="44"/>
      <c r="DD55" s="44"/>
      <c r="DE55" s="44"/>
      <c r="DF55" s="44"/>
      <c r="DG55" s="44"/>
      <c r="DH55" s="44"/>
      <c r="DI55" s="44"/>
      <c r="DJ55" s="44"/>
      <c r="DK55" s="44"/>
      <c r="DL55" s="44"/>
      <c r="DM55" s="44"/>
      <c r="DN55" s="44"/>
      <c r="DO55" s="44"/>
      <c r="DP55" s="44"/>
      <c r="DQ55" s="44"/>
      <c r="DR55" s="44"/>
    </row>
    <row r="56" spans="1:122" s="68" customFormat="1" ht="45" hidden="1" customHeight="1" x14ac:dyDescent="0.25">
      <c r="A56" s="59">
        <v>50</v>
      </c>
      <c r="B56" s="66" t="s">
        <v>77</v>
      </c>
      <c r="C56" s="61" t="s">
        <v>99</v>
      </c>
      <c r="D56" s="67" t="s">
        <v>77</v>
      </c>
      <c r="E56" s="59">
        <v>3</v>
      </c>
      <c r="F56" s="59">
        <v>100</v>
      </c>
      <c r="G56" s="59">
        <v>4</v>
      </c>
      <c r="H56" s="62">
        <v>3395000</v>
      </c>
      <c r="I56" s="62">
        <v>13580000</v>
      </c>
      <c r="J56" s="62">
        <v>1300000</v>
      </c>
      <c r="K56" s="11" t="s">
        <v>79</v>
      </c>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44"/>
      <c r="BG56" s="44"/>
      <c r="BH56" s="44"/>
      <c r="BI56" s="44"/>
      <c r="BJ56" s="44"/>
      <c r="BK56" s="44"/>
      <c r="BL56" s="44"/>
      <c r="BM56" s="44"/>
      <c r="BN56" s="44"/>
      <c r="BO56" s="44"/>
      <c r="BP56" s="44"/>
      <c r="BQ56" s="44"/>
      <c r="BR56" s="44"/>
      <c r="BS56" s="44"/>
      <c r="BT56" s="44"/>
      <c r="BU56" s="44"/>
      <c r="BV56" s="44"/>
      <c r="BW56" s="44"/>
      <c r="BX56" s="44"/>
      <c r="BY56" s="44"/>
      <c r="BZ56" s="44"/>
      <c r="CA56" s="44"/>
      <c r="CB56" s="44"/>
      <c r="CC56" s="44"/>
      <c r="CD56" s="44"/>
      <c r="CE56" s="44"/>
      <c r="CF56" s="44"/>
      <c r="CG56" s="44"/>
      <c r="CH56" s="44"/>
      <c r="CI56" s="44"/>
      <c r="CJ56" s="44"/>
      <c r="CK56" s="44"/>
      <c r="CL56" s="44"/>
      <c r="CM56" s="44"/>
      <c r="CN56" s="44"/>
      <c r="CO56" s="44"/>
      <c r="CP56" s="44"/>
      <c r="CQ56" s="44"/>
      <c r="CR56" s="44"/>
      <c r="CS56" s="44"/>
      <c r="CT56" s="44"/>
      <c r="CU56" s="44"/>
      <c r="CV56" s="44"/>
      <c r="CW56" s="44"/>
      <c r="CX56" s="44"/>
      <c r="CY56" s="44"/>
      <c r="CZ56" s="44"/>
      <c r="DA56" s="44"/>
      <c r="DB56" s="44"/>
      <c r="DC56" s="44"/>
      <c r="DD56" s="44"/>
      <c r="DE56" s="44"/>
      <c r="DF56" s="44"/>
      <c r="DG56" s="44"/>
      <c r="DH56" s="44"/>
      <c r="DI56" s="44"/>
      <c r="DJ56" s="44"/>
      <c r="DK56" s="44"/>
      <c r="DL56" s="44"/>
      <c r="DM56" s="44"/>
      <c r="DN56" s="44"/>
      <c r="DO56" s="44"/>
      <c r="DP56" s="44"/>
      <c r="DQ56" s="44"/>
      <c r="DR56" s="44"/>
    </row>
    <row r="57" spans="1:122" s="68" customFormat="1" ht="30.75" hidden="1" customHeight="1" x14ac:dyDescent="0.25">
      <c r="A57" s="59">
        <v>51</v>
      </c>
      <c r="B57" s="66" t="s">
        <v>77</v>
      </c>
      <c r="C57" s="61" t="s">
        <v>100</v>
      </c>
      <c r="D57" s="67" t="s">
        <v>77</v>
      </c>
      <c r="E57" s="59">
        <v>3</v>
      </c>
      <c r="F57" s="59">
        <v>30</v>
      </c>
      <c r="G57" s="59">
        <v>1</v>
      </c>
      <c r="H57" s="62">
        <v>2910000</v>
      </c>
      <c r="I57" s="62">
        <v>2910000</v>
      </c>
      <c r="J57" s="62">
        <v>1300000</v>
      </c>
      <c r="K57" s="11" t="s">
        <v>79</v>
      </c>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c r="AZ57" s="44"/>
      <c r="BA57" s="44"/>
      <c r="BB57" s="44"/>
      <c r="BC57" s="44"/>
      <c r="BD57" s="44"/>
      <c r="BE57" s="44"/>
      <c r="BF57" s="44"/>
      <c r="BG57" s="44"/>
      <c r="BH57" s="44"/>
      <c r="BI57" s="44"/>
      <c r="BJ57" s="44"/>
      <c r="BK57" s="44"/>
      <c r="BL57" s="44"/>
      <c r="BM57" s="44"/>
      <c r="BN57" s="44"/>
      <c r="BO57" s="44"/>
      <c r="BP57" s="44"/>
      <c r="BQ57" s="44"/>
      <c r="BR57" s="44"/>
      <c r="BS57" s="44"/>
      <c r="BT57" s="44"/>
      <c r="BU57" s="44"/>
      <c r="BV57" s="44"/>
      <c r="BW57" s="44"/>
      <c r="BX57" s="44"/>
      <c r="BY57" s="44"/>
      <c r="BZ57" s="44"/>
      <c r="CA57" s="44"/>
      <c r="CB57" s="44"/>
      <c r="CC57" s="44"/>
      <c r="CD57" s="44"/>
      <c r="CE57" s="44"/>
      <c r="CF57" s="44"/>
      <c r="CG57" s="44"/>
      <c r="CH57" s="44"/>
      <c r="CI57" s="44"/>
      <c r="CJ57" s="44"/>
      <c r="CK57" s="44"/>
      <c r="CL57" s="44"/>
      <c r="CM57" s="44"/>
      <c r="CN57" s="44"/>
      <c r="CO57" s="44"/>
      <c r="CP57" s="44"/>
      <c r="CQ57" s="44"/>
      <c r="CR57" s="44"/>
      <c r="CS57" s="44"/>
      <c r="CT57" s="44"/>
      <c r="CU57" s="44"/>
      <c r="CV57" s="44"/>
      <c r="CW57" s="44"/>
      <c r="CX57" s="44"/>
      <c r="CY57" s="44"/>
      <c r="CZ57" s="44"/>
      <c r="DA57" s="44"/>
      <c r="DB57" s="44"/>
      <c r="DC57" s="44"/>
      <c r="DD57" s="44"/>
      <c r="DE57" s="44"/>
      <c r="DF57" s="44"/>
      <c r="DG57" s="44"/>
      <c r="DH57" s="44"/>
      <c r="DI57" s="44"/>
      <c r="DJ57" s="44"/>
      <c r="DK57" s="44"/>
      <c r="DL57" s="44"/>
      <c r="DM57" s="44"/>
      <c r="DN57" s="44"/>
      <c r="DO57" s="44"/>
      <c r="DP57" s="44"/>
      <c r="DQ57" s="44"/>
      <c r="DR57" s="44"/>
    </row>
    <row r="58" spans="1:122" s="68" customFormat="1" ht="108" hidden="1" customHeight="1" x14ac:dyDescent="0.25">
      <c r="A58" s="59">
        <v>52</v>
      </c>
      <c r="B58" s="66" t="s">
        <v>77</v>
      </c>
      <c r="C58" s="61" t="s">
        <v>101</v>
      </c>
      <c r="D58" s="67" t="s">
        <v>77</v>
      </c>
      <c r="E58" s="59">
        <v>8</v>
      </c>
      <c r="F58" s="59">
        <v>120</v>
      </c>
      <c r="G58" s="59">
        <v>4</v>
      </c>
      <c r="H58" s="62">
        <v>7500000</v>
      </c>
      <c r="I58" s="62">
        <v>30000000</v>
      </c>
      <c r="J58" s="62">
        <v>1300000</v>
      </c>
      <c r="K58" s="11" t="s">
        <v>79</v>
      </c>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c r="AR58" s="44"/>
      <c r="AS58" s="44"/>
      <c r="AT58" s="44"/>
      <c r="AU58" s="44"/>
      <c r="AV58" s="44"/>
      <c r="AW58" s="44"/>
      <c r="AX58" s="44"/>
      <c r="AY58" s="44"/>
      <c r="AZ58" s="44"/>
      <c r="BA58" s="44"/>
      <c r="BB58" s="44"/>
      <c r="BC58" s="44"/>
      <c r="BD58" s="44"/>
      <c r="BE58" s="44"/>
      <c r="BF58" s="44"/>
      <c r="BG58" s="44"/>
      <c r="BH58" s="44"/>
      <c r="BI58" s="44"/>
      <c r="BJ58" s="44"/>
      <c r="BK58" s="44"/>
      <c r="BL58" s="44"/>
      <c r="BM58" s="44"/>
      <c r="BN58" s="44"/>
      <c r="BO58" s="44"/>
      <c r="BP58" s="44"/>
      <c r="BQ58" s="44"/>
      <c r="BR58" s="44"/>
      <c r="BS58" s="44"/>
      <c r="BT58" s="44"/>
      <c r="BU58" s="44"/>
      <c r="BV58" s="44"/>
      <c r="BW58" s="44"/>
      <c r="BX58" s="44"/>
      <c r="BY58" s="44"/>
      <c r="BZ58" s="44"/>
      <c r="CA58" s="44"/>
      <c r="CB58" s="44"/>
      <c r="CC58" s="44"/>
      <c r="CD58" s="44"/>
      <c r="CE58" s="44"/>
      <c r="CF58" s="44"/>
      <c r="CG58" s="44"/>
      <c r="CH58" s="44"/>
      <c r="CI58" s="44"/>
      <c r="CJ58" s="44"/>
      <c r="CK58" s="44"/>
      <c r="CL58" s="44"/>
      <c r="CM58" s="44"/>
      <c r="CN58" s="44"/>
      <c r="CO58" s="44"/>
      <c r="CP58" s="44"/>
      <c r="CQ58" s="44"/>
      <c r="CR58" s="44"/>
      <c r="CS58" s="44"/>
      <c r="CT58" s="44"/>
      <c r="CU58" s="44"/>
      <c r="CV58" s="44"/>
      <c r="CW58" s="44"/>
      <c r="CX58" s="44"/>
      <c r="CY58" s="44"/>
      <c r="CZ58" s="44"/>
      <c r="DA58" s="44"/>
      <c r="DB58" s="44"/>
      <c r="DC58" s="44"/>
      <c r="DD58" s="44"/>
      <c r="DE58" s="44"/>
      <c r="DF58" s="44"/>
      <c r="DG58" s="44"/>
      <c r="DH58" s="44"/>
      <c r="DI58" s="44"/>
      <c r="DJ58" s="44"/>
      <c r="DK58" s="44"/>
      <c r="DL58" s="44"/>
      <c r="DM58" s="44"/>
      <c r="DN58" s="44"/>
      <c r="DO58" s="44"/>
      <c r="DP58" s="44"/>
      <c r="DQ58" s="44"/>
      <c r="DR58" s="44"/>
    </row>
    <row r="59" spans="1:122" s="68" customFormat="1" ht="21" hidden="1" x14ac:dyDescent="0.25">
      <c r="A59" s="59">
        <v>53</v>
      </c>
      <c r="B59" s="66" t="s">
        <v>77</v>
      </c>
      <c r="C59" s="61" t="s">
        <v>102</v>
      </c>
      <c r="D59" s="67" t="s">
        <v>77</v>
      </c>
      <c r="E59" s="59">
        <v>3</v>
      </c>
      <c r="F59" s="59">
        <v>60</v>
      </c>
      <c r="G59" s="59">
        <v>2</v>
      </c>
      <c r="H59" s="62">
        <v>5335000</v>
      </c>
      <c r="I59" s="62">
        <v>10670000</v>
      </c>
      <c r="J59" s="62">
        <v>1300000</v>
      </c>
      <c r="K59" s="11" t="s">
        <v>79</v>
      </c>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c r="BW59" s="44"/>
      <c r="BX59" s="44"/>
      <c r="BY59" s="44"/>
      <c r="BZ59" s="44"/>
      <c r="CA59" s="44"/>
      <c r="CB59" s="44"/>
      <c r="CC59" s="44"/>
      <c r="CD59" s="44"/>
      <c r="CE59" s="44"/>
      <c r="CF59" s="44"/>
      <c r="CG59" s="44"/>
      <c r="CH59" s="44"/>
      <c r="CI59" s="44"/>
      <c r="CJ59" s="44"/>
      <c r="CK59" s="44"/>
      <c r="CL59" s="44"/>
      <c r="CM59" s="44"/>
      <c r="CN59" s="44"/>
      <c r="CO59" s="44"/>
      <c r="CP59" s="44"/>
      <c r="CQ59" s="44"/>
      <c r="CR59" s="44"/>
      <c r="CS59" s="44"/>
      <c r="CT59" s="44"/>
      <c r="CU59" s="44"/>
      <c r="CV59" s="44"/>
      <c r="CW59" s="44"/>
      <c r="CX59" s="44"/>
      <c r="CY59" s="44"/>
      <c r="CZ59" s="44"/>
      <c r="DA59" s="44"/>
      <c r="DB59" s="44"/>
      <c r="DC59" s="44"/>
      <c r="DD59" s="44"/>
      <c r="DE59" s="44"/>
      <c r="DF59" s="44"/>
      <c r="DG59" s="44"/>
      <c r="DH59" s="44"/>
      <c r="DI59" s="44"/>
      <c r="DJ59" s="44"/>
      <c r="DK59" s="44"/>
      <c r="DL59" s="44"/>
      <c r="DM59" s="44"/>
      <c r="DN59" s="44"/>
      <c r="DO59" s="44"/>
      <c r="DP59" s="44"/>
      <c r="DQ59" s="44"/>
      <c r="DR59" s="44"/>
    </row>
    <row r="60" spans="1:122" s="68" customFormat="1" ht="21" hidden="1" x14ac:dyDescent="0.25">
      <c r="A60" s="59">
        <v>54</v>
      </c>
      <c r="B60" s="66" t="s">
        <v>77</v>
      </c>
      <c r="C60" s="61" t="s">
        <v>103</v>
      </c>
      <c r="D60" s="67" t="s">
        <v>77</v>
      </c>
      <c r="E60" s="59">
        <v>1</v>
      </c>
      <c r="F60" s="59">
        <v>35</v>
      </c>
      <c r="G60" s="59">
        <v>1</v>
      </c>
      <c r="H60" s="62">
        <v>1500000</v>
      </c>
      <c r="I60" s="62">
        <v>1500000</v>
      </c>
      <c r="J60" s="62">
        <v>1300000</v>
      </c>
      <c r="K60" s="11" t="s">
        <v>79</v>
      </c>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c r="BM60" s="44"/>
      <c r="BN60" s="44"/>
      <c r="BO60" s="44"/>
      <c r="BP60" s="44"/>
      <c r="BQ60" s="44"/>
      <c r="BR60" s="44"/>
      <c r="BS60" s="44"/>
      <c r="BT60" s="44"/>
      <c r="BU60" s="44"/>
      <c r="BV60" s="44"/>
      <c r="BW60" s="44"/>
      <c r="BX60" s="44"/>
      <c r="BY60" s="44"/>
      <c r="BZ60" s="44"/>
      <c r="CA60" s="44"/>
      <c r="CB60" s="44"/>
      <c r="CC60" s="44"/>
      <c r="CD60" s="44"/>
      <c r="CE60" s="44"/>
      <c r="CF60" s="44"/>
      <c r="CG60" s="44"/>
      <c r="CH60" s="44"/>
      <c r="CI60" s="44"/>
      <c r="CJ60" s="44"/>
      <c r="CK60" s="44"/>
      <c r="CL60" s="44"/>
      <c r="CM60" s="44"/>
      <c r="CN60" s="44"/>
      <c r="CO60" s="44"/>
      <c r="CP60" s="44"/>
      <c r="CQ60" s="44"/>
      <c r="CR60" s="44"/>
      <c r="CS60" s="44"/>
      <c r="CT60" s="44"/>
      <c r="CU60" s="44"/>
      <c r="CV60" s="44"/>
      <c r="CW60" s="44"/>
      <c r="CX60" s="44"/>
      <c r="CY60" s="44"/>
      <c r="CZ60" s="44"/>
      <c r="DA60" s="44"/>
      <c r="DB60" s="44"/>
      <c r="DC60" s="44"/>
      <c r="DD60" s="44"/>
      <c r="DE60" s="44"/>
      <c r="DF60" s="44"/>
      <c r="DG60" s="44"/>
      <c r="DH60" s="44"/>
      <c r="DI60" s="44"/>
      <c r="DJ60" s="44"/>
      <c r="DK60" s="44"/>
      <c r="DL60" s="44"/>
      <c r="DM60" s="44"/>
      <c r="DN60" s="44"/>
      <c r="DO60" s="44"/>
      <c r="DP60" s="44"/>
      <c r="DQ60" s="44"/>
      <c r="DR60" s="44"/>
    </row>
    <row r="61" spans="1:122" s="68" customFormat="1" ht="21" hidden="1" x14ac:dyDescent="0.25">
      <c r="A61" s="59">
        <v>55</v>
      </c>
      <c r="B61" s="66" t="s">
        <v>77</v>
      </c>
      <c r="C61" s="61" t="s">
        <v>104</v>
      </c>
      <c r="D61" s="67" t="s">
        <v>77</v>
      </c>
      <c r="E61" s="59">
        <v>1</v>
      </c>
      <c r="F61" s="59">
        <v>80</v>
      </c>
      <c r="G61" s="59">
        <v>3</v>
      </c>
      <c r="H61" s="62">
        <v>2425000</v>
      </c>
      <c r="I61" s="62">
        <v>7275000</v>
      </c>
      <c r="J61" s="62">
        <v>1300000</v>
      </c>
      <c r="K61" s="11" t="s">
        <v>79</v>
      </c>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c r="BW61" s="44"/>
      <c r="BX61" s="44"/>
      <c r="BY61" s="44"/>
      <c r="BZ61" s="44"/>
      <c r="CA61" s="44"/>
      <c r="CB61" s="44"/>
      <c r="CC61" s="44"/>
      <c r="CD61" s="44"/>
      <c r="CE61" s="44"/>
      <c r="CF61" s="44"/>
      <c r="CG61" s="44"/>
      <c r="CH61" s="44"/>
      <c r="CI61" s="44"/>
      <c r="CJ61" s="44"/>
      <c r="CK61" s="44"/>
      <c r="CL61" s="44"/>
      <c r="CM61" s="44"/>
      <c r="CN61" s="44"/>
      <c r="CO61" s="44"/>
      <c r="CP61" s="44"/>
      <c r="CQ61" s="44"/>
      <c r="CR61" s="44"/>
      <c r="CS61" s="44"/>
      <c r="CT61" s="44"/>
      <c r="CU61" s="44"/>
      <c r="CV61" s="44"/>
      <c r="CW61" s="44"/>
      <c r="CX61" s="44"/>
      <c r="CY61" s="44"/>
      <c r="CZ61" s="44"/>
      <c r="DA61" s="44"/>
      <c r="DB61" s="44"/>
      <c r="DC61" s="44"/>
      <c r="DD61" s="44"/>
      <c r="DE61" s="44"/>
      <c r="DF61" s="44"/>
      <c r="DG61" s="44"/>
      <c r="DH61" s="44"/>
      <c r="DI61" s="44"/>
      <c r="DJ61" s="44"/>
      <c r="DK61" s="44"/>
      <c r="DL61" s="44"/>
      <c r="DM61" s="44"/>
      <c r="DN61" s="44"/>
      <c r="DO61" s="44"/>
      <c r="DP61" s="44"/>
      <c r="DQ61" s="44"/>
      <c r="DR61" s="44"/>
    </row>
    <row r="62" spans="1:122" s="68" customFormat="1" ht="21" hidden="1" x14ac:dyDescent="0.25">
      <c r="A62" s="59">
        <v>56</v>
      </c>
      <c r="B62" s="66" t="s">
        <v>77</v>
      </c>
      <c r="C62" s="61" t="s">
        <v>105</v>
      </c>
      <c r="D62" s="67" t="s">
        <v>77</v>
      </c>
      <c r="E62" s="59">
        <v>3</v>
      </c>
      <c r="F62" s="59">
        <v>50</v>
      </c>
      <c r="G62" s="59">
        <v>2</v>
      </c>
      <c r="H62" s="62">
        <v>5500000</v>
      </c>
      <c r="I62" s="62">
        <v>11000000</v>
      </c>
      <c r="J62" s="62">
        <v>1300000</v>
      </c>
      <c r="K62" s="11" t="s">
        <v>79</v>
      </c>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c r="BW62" s="44"/>
      <c r="BX62" s="44"/>
      <c r="BY62" s="44"/>
      <c r="BZ62" s="44"/>
      <c r="CA62" s="44"/>
      <c r="CB62" s="44"/>
      <c r="CC62" s="44"/>
      <c r="CD62" s="44"/>
      <c r="CE62" s="44"/>
      <c r="CF62" s="44"/>
      <c r="CG62" s="44"/>
      <c r="CH62" s="44"/>
      <c r="CI62" s="44"/>
      <c r="CJ62" s="44"/>
      <c r="CK62" s="44"/>
      <c r="CL62" s="44"/>
      <c r="CM62" s="44"/>
      <c r="CN62" s="44"/>
      <c r="CO62" s="44"/>
      <c r="CP62" s="44"/>
      <c r="CQ62" s="44"/>
      <c r="CR62" s="44"/>
      <c r="CS62" s="44"/>
      <c r="CT62" s="44"/>
      <c r="CU62" s="44"/>
      <c r="CV62" s="44"/>
      <c r="CW62" s="44"/>
      <c r="CX62" s="44"/>
      <c r="CY62" s="44"/>
      <c r="CZ62" s="44"/>
      <c r="DA62" s="44"/>
      <c r="DB62" s="44"/>
      <c r="DC62" s="44"/>
      <c r="DD62" s="44"/>
      <c r="DE62" s="44"/>
      <c r="DF62" s="44"/>
      <c r="DG62" s="44"/>
      <c r="DH62" s="44"/>
      <c r="DI62" s="44"/>
      <c r="DJ62" s="44"/>
      <c r="DK62" s="44"/>
      <c r="DL62" s="44"/>
      <c r="DM62" s="44"/>
      <c r="DN62" s="44"/>
      <c r="DO62" s="44"/>
      <c r="DP62" s="44"/>
      <c r="DQ62" s="44"/>
      <c r="DR62" s="44"/>
    </row>
    <row r="63" spans="1:122" s="68" customFormat="1" ht="21" hidden="1" x14ac:dyDescent="0.25">
      <c r="A63" s="59">
        <v>57</v>
      </c>
      <c r="B63" s="66" t="s">
        <v>77</v>
      </c>
      <c r="C63" s="61" t="s">
        <v>106</v>
      </c>
      <c r="D63" s="67" t="s">
        <v>77</v>
      </c>
      <c r="E63" s="59">
        <v>3</v>
      </c>
      <c r="F63" s="59">
        <v>90</v>
      </c>
      <c r="G63" s="59">
        <v>4</v>
      </c>
      <c r="H63" s="62">
        <v>2910000</v>
      </c>
      <c r="I63" s="62">
        <v>11640000</v>
      </c>
      <c r="J63" s="62">
        <v>1300000</v>
      </c>
      <c r="K63" s="11" t="s">
        <v>79</v>
      </c>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c r="BW63" s="44"/>
      <c r="BX63" s="44"/>
      <c r="BY63" s="44"/>
      <c r="BZ63" s="44"/>
      <c r="CA63" s="44"/>
      <c r="CB63" s="44"/>
      <c r="CC63" s="44"/>
      <c r="CD63" s="44"/>
      <c r="CE63" s="44"/>
      <c r="CF63" s="44"/>
      <c r="CG63" s="44"/>
      <c r="CH63" s="44"/>
      <c r="CI63" s="44"/>
      <c r="CJ63" s="44"/>
      <c r="CK63" s="44"/>
      <c r="CL63" s="44"/>
      <c r="CM63" s="44"/>
      <c r="CN63" s="44"/>
      <c r="CO63" s="44"/>
      <c r="CP63" s="44"/>
      <c r="CQ63" s="44"/>
      <c r="CR63" s="44"/>
      <c r="CS63" s="44"/>
      <c r="CT63" s="44"/>
      <c r="CU63" s="44"/>
      <c r="CV63" s="44"/>
      <c r="CW63" s="44"/>
      <c r="CX63" s="44"/>
      <c r="CY63" s="44"/>
      <c r="CZ63" s="44"/>
      <c r="DA63" s="44"/>
      <c r="DB63" s="44"/>
      <c r="DC63" s="44"/>
      <c r="DD63" s="44"/>
      <c r="DE63" s="44"/>
      <c r="DF63" s="44"/>
      <c r="DG63" s="44"/>
      <c r="DH63" s="44"/>
      <c r="DI63" s="44"/>
      <c r="DJ63" s="44"/>
      <c r="DK63" s="44"/>
      <c r="DL63" s="44"/>
      <c r="DM63" s="44"/>
      <c r="DN63" s="44"/>
      <c r="DO63" s="44"/>
      <c r="DP63" s="44"/>
      <c r="DQ63" s="44"/>
      <c r="DR63" s="44"/>
    </row>
    <row r="64" spans="1:122" s="68" customFormat="1" ht="21" hidden="1" x14ac:dyDescent="0.25">
      <c r="A64" s="59">
        <v>58</v>
      </c>
      <c r="B64" s="66" t="s">
        <v>77</v>
      </c>
      <c r="C64" s="61" t="s">
        <v>107</v>
      </c>
      <c r="D64" s="67" t="s">
        <v>77</v>
      </c>
      <c r="E64" s="59">
        <v>3</v>
      </c>
      <c r="F64" s="59">
        <v>100</v>
      </c>
      <c r="G64" s="59">
        <v>4</v>
      </c>
      <c r="H64" s="62">
        <v>3720000</v>
      </c>
      <c r="I64" s="62">
        <v>14880000</v>
      </c>
      <c r="J64" s="62">
        <v>1300000</v>
      </c>
      <c r="K64" s="11" t="s">
        <v>79</v>
      </c>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c r="BW64" s="44"/>
      <c r="BX64" s="44"/>
      <c r="BY64" s="44"/>
      <c r="BZ64" s="44"/>
      <c r="CA64" s="44"/>
      <c r="CB64" s="44"/>
      <c r="CC64" s="44"/>
      <c r="CD64" s="44"/>
      <c r="CE64" s="44"/>
      <c r="CF64" s="44"/>
      <c r="CG64" s="44"/>
      <c r="CH64" s="44"/>
      <c r="CI64" s="44"/>
      <c r="CJ64" s="44"/>
      <c r="CK64" s="44"/>
      <c r="CL64" s="44"/>
      <c r="CM64" s="44"/>
      <c r="CN64" s="44"/>
      <c r="CO64" s="44"/>
      <c r="CP64" s="44"/>
      <c r="CQ64" s="44"/>
      <c r="CR64" s="44"/>
      <c r="CS64" s="44"/>
      <c r="CT64" s="44"/>
      <c r="CU64" s="44"/>
      <c r="CV64" s="44"/>
      <c r="CW64" s="44"/>
      <c r="CX64" s="44"/>
      <c r="CY64" s="44"/>
      <c r="CZ64" s="44"/>
      <c r="DA64" s="44"/>
      <c r="DB64" s="44"/>
      <c r="DC64" s="44"/>
      <c r="DD64" s="44"/>
      <c r="DE64" s="44"/>
      <c r="DF64" s="44"/>
      <c r="DG64" s="44"/>
      <c r="DH64" s="44"/>
      <c r="DI64" s="44"/>
      <c r="DJ64" s="44"/>
      <c r="DK64" s="44"/>
      <c r="DL64" s="44"/>
      <c r="DM64" s="44"/>
      <c r="DN64" s="44"/>
      <c r="DO64" s="44"/>
      <c r="DP64" s="44"/>
      <c r="DQ64" s="44"/>
      <c r="DR64" s="44"/>
    </row>
    <row r="65" spans="1:122" s="68" customFormat="1" ht="21" hidden="1" x14ac:dyDescent="0.25">
      <c r="A65" s="59">
        <v>59</v>
      </c>
      <c r="B65" s="66" t="s">
        <v>77</v>
      </c>
      <c r="C65" s="61" t="s">
        <v>108</v>
      </c>
      <c r="D65" s="67" t="s">
        <v>77</v>
      </c>
      <c r="E65" s="59">
        <v>3</v>
      </c>
      <c r="F65" s="59">
        <v>35</v>
      </c>
      <c r="G65" s="59">
        <v>1</v>
      </c>
      <c r="H65" s="62">
        <v>5500000</v>
      </c>
      <c r="I65" s="62">
        <v>5500000</v>
      </c>
      <c r="J65" s="62">
        <v>1300000</v>
      </c>
      <c r="K65" s="11" t="s">
        <v>79</v>
      </c>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c r="BM65" s="44"/>
      <c r="BN65" s="44"/>
      <c r="BO65" s="44"/>
      <c r="BP65" s="44"/>
      <c r="BQ65" s="44"/>
      <c r="BR65" s="44"/>
      <c r="BS65" s="44"/>
      <c r="BT65" s="44"/>
      <c r="BU65" s="44"/>
      <c r="BV65" s="44"/>
      <c r="BW65" s="44"/>
      <c r="BX65" s="44"/>
      <c r="BY65" s="44"/>
      <c r="BZ65" s="44"/>
      <c r="CA65" s="44"/>
      <c r="CB65" s="44"/>
      <c r="CC65" s="44"/>
      <c r="CD65" s="44"/>
      <c r="CE65" s="44"/>
      <c r="CF65" s="44"/>
      <c r="CG65" s="44"/>
      <c r="CH65" s="44"/>
      <c r="CI65" s="44"/>
      <c r="CJ65" s="44"/>
      <c r="CK65" s="44"/>
      <c r="CL65" s="44"/>
      <c r="CM65" s="44"/>
      <c r="CN65" s="44"/>
      <c r="CO65" s="44"/>
      <c r="CP65" s="44"/>
      <c r="CQ65" s="44"/>
      <c r="CR65" s="44"/>
      <c r="CS65" s="44"/>
      <c r="CT65" s="44"/>
      <c r="CU65" s="44"/>
      <c r="CV65" s="44"/>
      <c r="CW65" s="44"/>
      <c r="CX65" s="44"/>
      <c r="CY65" s="44"/>
      <c r="CZ65" s="44"/>
      <c r="DA65" s="44"/>
      <c r="DB65" s="44"/>
      <c r="DC65" s="44"/>
      <c r="DD65" s="44"/>
      <c r="DE65" s="44"/>
      <c r="DF65" s="44"/>
      <c r="DG65" s="44"/>
      <c r="DH65" s="44"/>
      <c r="DI65" s="44"/>
      <c r="DJ65" s="44"/>
      <c r="DK65" s="44"/>
      <c r="DL65" s="44"/>
      <c r="DM65" s="44"/>
      <c r="DN65" s="44"/>
      <c r="DO65" s="44"/>
      <c r="DP65" s="44"/>
      <c r="DQ65" s="44"/>
      <c r="DR65" s="44"/>
    </row>
    <row r="66" spans="1:122" s="68" customFormat="1" ht="21" hidden="1" x14ac:dyDescent="0.25">
      <c r="A66" s="59">
        <v>60</v>
      </c>
      <c r="B66" s="66" t="s">
        <v>77</v>
      </c>
      <c r="C66" s="61" t="s">
        <v>109</v>
      </c>
      <c r="D66" s="67" t="s">
        <v>77</v>
      </c>
      <c r="E66" s="59">
        <v>3</v>
      </c>
      <c r="F66" s="59">
        <v>80</v>
      </c>
      <c r="G66" s="59">
        <v>2</v>
      </c>
      <c r="H66" s="62">
        <v>5500000</v>
      </c>
      <c r="I66" s="62">
        <v>11000000</v>
      </c>
      <c r="J66" s="62">
        <v>1300000</v>
      </c>
      <c r="K66" s="11" t="s">
        <v>79</v>
      </c>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4"/>
      <c r="BY66" s="44"/>
      <c r="BZ66" s="44"/>
      <c r="CA66" s="44"/>
      <c r="CB66" s="44"/>
      <c r="CC66" s="44"/>
      <c r="CD66" s="44"/>
      <c r="CE66" s="44"/>
      <c r="CF66" s="44"/>
      <c r="CG66" s="44"/>
      <c r="CH66" s="44"/>
      <c r="CI66" s="44"/>
      <c r="CJ66" s="44"/>
      <c r="CK66" s="44"/>
      <c r="CL66" s="44"/>
      <c r="CM66" s="44"/>
      <c r="CN66" s="44"/>
      <c r="CO66" s="44"/>
      <c r="CP66" s="44"/>
      <c r="CQ66" s="44"/>
      <c r="CR66" s="44"/>
      <c r="CS66" s="44"/>
      <c r="CT66" s="44"/>
      <c r="CU66" s="44"/>
      <c r="CV66" s="44"/>
      <c r="CW66" s="44"/>
      <c r="CX66" s="44"/>
      <c r="CY66" s="44"/>
      <c r="CZ66" s="44"/>
      <c r="DA66" s="44"/>
      <c r="DB66" s="44"/>
      <c r="DC66" s="44"/>
      <c r="DD66" s="44"/>
      <c r="DE66" s="44"/>
      <c r="DF66" s="44"/>
      <c r="DG66" s="44"/>
      <c r="DH66" s="44"/>
      <c r="DI66" s="44"/>
      <c r="DJ66" s="44"/>
      <c r="DK66" s="44"/>
      <c r="DL66" s="44"/>
      <c r="DM66" s="44"/>
      <c r="DN66" s="44"/>
      <c r="DO66" s="44"/>
      <c r="DP66" s="44"/>
      <c r="DQ66" s="44"/>
      <c r="DR66" s="44"/>
    </row>
    <row r="67" spans="1:122" s="68" customFormat="1" ht="21" hidden="1" x14ac:dyDescent="0.25">
      <c r="A67" s="59">
        <v>61</v>
      </c>
      <c r="B67" s="66" t="s">
        <v>77</v>
      </c>
      <c r="C67" s="61" t="s">
        <v>110</v>
      </c>
      <c r="D67" s="67" t="s">
        <v>77</v>
      </c>
      <c r="E67" s="59">
        <v>5</v>
      </c>
      <c r="F67" s="59">
        <v>80</v>
      </c>
      <c r="G67" s="59">
        <v>2</v>
      </c>
      <c r="H67" s="62">
        <v>7000000</v>
      </c>
      <c r="I67" s="62">
        <v>14000000</v>
      </c>
      <c r="J67" s="62">
        <v>1300000</v>
      </c>
      <c r="K67" s="11" t="s">
        <v>79</v>
      </c>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4"/>
      <c r="BY67" s="44"/>
      <c r="BZ67" s="44"/>
      <c r="CA67" s="44"/>
      <c r="CB67" s="44"/>
      <c r="CC67" s="44"/>
      <c r="CD67" s="44"/>
      <c r="CE67" s="44"/>
      <c r="CF67" s="44"/>
      <c r="CG67" s="44"/>
      <c r="CH67" s="44"/>
      <c r="CI67" s="44"/>
      <c r="CJ67" s="44"/>
      <c r="CK67" s="44"/>
      <c r="CL67" s="44"/>
      <c r="CM67" s="44"/>
      <c r="CN67" s="44"/>
      <c r="CO67" s="44"/>
      <c r="CP67" s="44"/>
      <c r="CQ67" s="44"/>
      <c r="CR67" s="44"/>
      <c r="CS67" s="44"/>
      <c r="CT67" s="44"/>
      <c r="CU67" s="44"/>
      <c r="CV67" s="44"/>
      <c r="CW67" s="44"/>
      <c r="CX67" s="44"/>
      <c r="CY67" s="44"/>
      <c r="CZ67" s="44"/>
      <c r="DA67" s="44"/>
      <c r="DB67" s="44"/>
      <c r="DC67" s="44"/>
      <c r="DD67" s="44"/>
      <c r="DE67" s="44"/>
      <c r="DF67" s="44"/>
      <c r="DG67" s="44"/>
      <c r="DH67" s="44"/>
      <c r="DI67" s="44"/>
      <c r="DJ67" s="44"/>
      <c r="DK67" s="44"/>
      <c r="DL67" s="44"/>
      <c r="DM67" s="44"/>
      <c r="DN67" s="44"/>
      <c r="DO67" s="44"/>
      <c r="DP67" s="44"/>
      <c r="DQ67" s="44"/>
      <c r="DR67" s="44"/>
    </row>
    <row r="68" spans="1:122" s="68" customFormat="1" ht="27.75" hidden="1" customHeight="1" x14ac:dyDescent="0.25">
      <c r="A68" s="59">
        <v>62</v>
      </c>
      <c r="B68" s="66" t="s">
        <v>77</v>
      </c>
      <c r="C68" s="61" t="s">
        <v>111</v>
      </c>
      <c r="D68" s="67" t="s">
        <v>77</v>
      </c>
      <c r="E68" s="59">
        <v>5</v>
      </c>
      <c r="F68" s="59">
        <v>90</v>
      </c>
      <c r="G68" s="59">
        <v>3</v>
      </c>
      <c r="H68" s="62">
        <v>6790000</v>
      </c>
      <c r="I68" s="62">
        <v>20370000</v>
      </c>
      <c r="J68" s="62">
        <v>1300000</v>
      </c>
      <c r="K68" s="11" t="s">
        <v>79</v>
      </c>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4"/>
      <c r="BY68" s="44"/>
      <c r="BZ68" s="44"/>
      <c r="CA68" s="44"/>
      <c r="CB68" s="44"/>
      <c r="CC68" s="44"/>
      <c r="CD68" s="44"/>
      <c r="CE68" s="44"/>
      <c r="CF68" s="44"/>
      <c r="CG68" s="44"/>
      <c r="CH68" s="44"/>
      <c r="CI68" s="44"/>
      <c r="CJ68" s="44"/>
      <c r="CK68" s="44"/>
      <c r="CL68" s="44"/>
      <c r="CM68" s="44"/>
      <c r="CN68" s="44"/>
      <c r="CO68" s="44"/>
      <c r="CP68" s="44"/>
      <c r="CQ68" s="44"/>
      <c r="CR68" s="44"/>
      <c r="CS68" s="44"/>
      <c r="CT68" s="44"/>
      <c r="CU68" s="44"/>
      <c r="CV68" s="44"/>
      <c r="CW68" s="44"/>
      <c r="CX68" s="44"/>
      <c r="CY68" s="44"/>
      <c r="CZ68" s="44"/>
      <c r="DA68" s="44"/>
      <c r="DB68" s="44"/>
      <c r="DC68" s="44"/>
      <c r="DD68" s="44"/>
      <c r="DE68" s="44"/>
      <c r="DF68" s="44"/>
      <c r="DG68" s="44"/>
      <c r="DH68" s="44"/>
      <c r="DI68" s="44"/>
      <c r="DJ68" s="44"/>
      <c r="DK68" s="44"/>
      <c r="DL68" s="44"/>
      <c r="DM68" s="44"/>
      <c r="DN68" s="44"/>
      <c r="DO68" s="44"/>
      <c r="DP68" s="44"/>
      <c r="DQ68" s="44"/>
      <c r="DR68" s="44"/>
    </row>
    <row r="69" spans="1:122" s="68" customFormat="1" ht="21" hidden="1" x14ac:dyDescent="0.25">
      <c r="A69" s="59">
        <v>63</v>
      </c>
      <c r="B69" s="66" t="s">
        <v>77</v>
      </c>
      <c r="C69" s="61" t="s">
        <v>112</v>
      </c>
      <c r="D69" s="67" t="s">
        <v>77</v>
      </c>
      <c r="E69" s="59">
        <v>3</v>
      </c>
      <c r="F69" s="59">
        <v>50</v>
      </c>
      <c r="G69" s="59">
        <v>2</v>
      </c>
      <c r="H69" s="62">
        <v>5115000</v>
      </c>
      <c r="I69" s="62">
        <v>10230000</v>
      </c>
      <c r="J69" s="62">
        <v>1300000</v>
      </c>
      <c r="K69" s="11" t="s">
        <v>79</v>
      </c>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c r="BW69" s="44"/>
      <c r="BX69" s="44"/>
      <c r="BY69" s="44"/>
      <c r="BZ69" s="44"/>
      <c r="CA69" s="44"/>
      <c r="CB69" s="44"/>
      <c r="CC69" s="44"/>
      <c r="CD69" s="44"/>
      <c r="CE69" s="44"/>
      <c r="CF69" s="44"/>
      <c r="CG69" s="44"/>
      <c r="CH69" s="44"/>
      <c r="CI69" s="44"/>
      <c r="CJ69" s="44"/>
      <c r="CK69" s="44"/>
      <c r="CL69" s="44"/>
      <c r="CM69" s="44"/>
      <c r="CN69" s="44"/>
      <c r="CO69" s="44"/>
      <c r="CP69" s="44"/>
      <c r="CQ69" s="44"/>
      <c r="CR69" s="44"/>
      <c r="CS69" s="44"/>
      <c r="CT69" s="44"/>
      <c r="CU69" s="44"/>
      <c r="CV69" s="44"/>
      <c r="CW69" s="44"/>
      <c r="CX69" s="44"/>
      <c r="CY69" s="44"/>
      <c r="CZ69" s="44"/>
      <c r="DA69" s="44"/>
      <c r="DB69" s="44"/>
      <c r="DC69" s="44"/>
      <c r="DD69" s="44"/>
      <c r="DE69" s="44"/>
      <c r="DF69" s="44"/>
      <c r="DG69" s="44"/>
      <c r="DH69" s="44"/>
      <c r="DI69" s="44"/>
      <c r="DJ69" s="44"/>
      <c r="DK69" s="44"/>
      <c r="DL69" s="44"/>
      <c r="DM69" s="44"/>
      <c r="DN69" s="44"/>
      <c r="DO69" s="44"/>
      <c r="DP69" s="44"/>
      <c r="DQ69" s="44"/>
      <c r="DR69" s="44"/>
    </row>
    <row r="70" spans="1:122" s="68" customFormat="1" ht="27" hidden="1" customHeight="1" x14ac:dyDescent="0.25">
      <c r="A70" s="59">
        <v>64</v>
      </c>
      <c r="B70" s="66" t="s">
        <v>77</v>
      </c>
      <c r="C70" s="61" t="s">
        <v>111</v>
      </c>
      <c r="D70" s="67" t="s">
        <v>77</v>
      </c>
      <c r="E70" s="59">
        <v>5</v>
      </c>
      <c r="F70" s="59">
        <v>80</v>
      </c>
      <c r="G70" s="59">
        <v>2</v>
      </c>
      <c r="H70" s="62">
        <v>7000000</v>
      </c>
      <c r="I70" s="62">
        <v>14000000</v>
      </c>
      <c r="J70" s="62">
        <v>1300000</v>
      </c>
      <c r="K70" s="11" t="s">
        <v>79</v>
      </c>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4"/>
      <c r="BR70" s="44"/>
      <c r="BS70" s="44"/>
      <c r="BT70" s="44"/>
      <c r="BU70" s="44"/>
      <c r="BV70" s="44"/>
      <c r="BW70" s="44"/>
      <c r="BX70" s="44"/>
      <c r="BY70" s="44"/>
      <c r="BZ70" s="44"/>
      <c r="CA70" s="44"/>
      <c r="CB70" s="44"/>
      <c r="CC70" s="44"/>
      <c r="CD70" s="44"/>
      <c r="CE70" s="44"/>
      <c r="CF70" s="44"/>
      <c r="CG70" s="44"/>
      <c r="CH70" s="44"/>
      <c r="CI70" s="44"/>
      <c r="CJ70" s="44"/>
      <c r="CK70" s="44"/>
      <c r="CL70" s="44"/>
      <c r="CM70" s="44"/>
      <c r="CN70" s="44"/>
      <c r="CO70" s="44"/>
      <c r="CP70" s="44"/>
      <c r="CQ70" s="44"/>
      <c r="CR70" s="44"/>
      <c r="CS70" s="44"/>
      <c r="CT70" s="44"/>
      <c r="CU70" s="44"/>
      <c r="CV70" s="44"/>
      <c r="CW70" s="44"/>
      <c r="CX70" s="44"/>
      <c r="CY70" s="44"/>
      <c r="CZ70" s="44"/>
      <c r="DA70" s="44"/>
      <c r="DB70" s="44"/>
      <c r="DC70" s="44"/>
      <c r="DD70" s="44"/>
      <c r="DE70" s="44"/>
      <c r="DF70" s="44"/>
      <c r="DG70" s="44"/>
      <c r="DH70" s="44"/>
      <c r="DI70" s="44"/>
      <c r="DJ70" s="44"/>
      <c r="DK70" s="44"/>
      <c r="DL70" s="44"/>
      <c r="DM70" s="44"/>
      <c r="DN70" s="44"/>
      <c r="DO70" s="44"/>
      <c r="DP70" s="44"/>
      <c r="DQ70" s="44"/>
      <c r="DR70" s="44"/>
    </row>
    <row r="71" spans="1:122" s="68" customFormat="1" ht="58.5" hidden="1" customHeight="1" x14ac:dyDescent="0.25">
      <c r="A71" s="59">
        <v>65</v>
      </c>
      <c r="B71" s="66" t="s">
        <v>77</v>
      </c>
      <c r="C71" s="61" t="s">
        <v>113</v>
      </c>
      <c r="D71" s="67" t="s">
        <v>77</v>
      </c>
      <c r="E71" s="69" t="s">
        <v>114</v>
      </c>
      <c r="F71" s="59">
        <v>100</v>
      </c>
      <c r="G71" s="59">
        <v>5</v>
      </c>
      <c r="H71" s="62">
        <v>5000000</v>
      </c>
      <c r="I71" s="62">
        <v>25000000</v>
      </c>
      <c r="J71" s="62">
        <v>1300000</v>
      </c>
      <c r="K71" s="11" t="s">
        <v>79</v>
      </c>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4"/>
      <c r="BY71" s="44"/>
      <c r="BZ71" s="44"/>
      <c r="CA71" s="44"/>
      <c r="CB71" s="44"/>
      <c r="CC71" s="44"/>
      <c r="CD71" s="44"/>
      <c r="CE71" s="44"/>
      <c r="CF71" s="44"/>
      <c r="CG71" s="44"/>
      <c r="CH71" s="44"/>
      <c r="CI71" s="44"/>
      <c r="CJ71" s="44"/>
      <c r="CK71" s="44"/>
      <c r="CL71" s="44"/>
      <c r="CM71" s="44"/>
      <c r="CN71" s="44"/>
      <c r="CO71" s="44"/>
      <c r="CP71" s="44"/>
      <c r="CQ71" s="44"/>
      <c r="CR71" s="44"/>
      <c r="CS71" s="44"/>
      <c r="CT71" s="44"/>
      <c r="CU71" s="44"/>
      <c r="CV71" s="44"/>
      <c r="CW71" s="44"/>
      <c r="CX71" s="44"/>
      <c r="CY71" s="44"/>
      <c r="CZ71" s="44"/>
      <c r="DA71" s="44"/>
      <c r="DB71" s="44"/>
      <c r="DC71" s="44"/>
      <c r="DD71" s="44"/>
      <c r="DE71" s="44"/>
      <c r="DF71" s="44"/>
      <c r="DG71" s="44"/>
      <c r="DH71" s="44"/>
      <c r="DI71" s="44"/>
      <c r="DJ71" s="44"/>
      <c r="DK71" s="44"/>
      <c r="DL71" s="44"/>
      <c r="DM71" s="44"/>
      <c r="DN71" s="44"/>
      <c r="DO71" s="44"/>
      <c r="DP71" s="44"/>
      <c r="DQ71" s="44"/>
      <c r="DR71" s="44"/>
    </row>
    <row r="72" spans="1:122" s="68" customFormat="1" ht="27" hidden="1" customHeight="1" x14ac:dyDescent="0.25">
      <c r="A72" s="59">
        <v>66</v>
      </c>
      <c r="B72" s="66" t="s">
        <v>77</v>
      </c>
      <c r="C72" s="61" t="s">
        <v>115</v>
      </c>
      <c r="D72" s="67" t="s">
        <v>77</v>
      </c>
      <c r="E72" s="59">
        <v>1</v>
      </c>
      <c r="F72" s="59">
        <v>100</v>
      </c>
      <c r="G72" s="59">
        <v>3</v>
      </c>
      <c r="H72" s="62">
        <v>1000000</v>
      </c>
      <c r="I72" s="62">
        <v>3000000</v>
      </c>
      <c r="J72" s="62">
        <v>1300000</v>
      </c>
      <c r="K72" s="11" t="s">
        <v>79</v>
      </c>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4"/>
      <c r="BY72" s="44"/>
      <c r="BZ72" s="44"/>
      <c r="CA72" s="44"/>
      <c r="CB72" s="44"/>
      <c r="CC72" s="44"/>
      <c r="CD72" s="44"/>
      <c r="CE72" s="44"/>
      <c r="CF72" s="44"/>
      <c r="CG72" s="44"/>
      <c r="CH72" s="44"/>
      <c r="CI72" s="44"/>
      <c r="CJ72" s="44"/>
      <c r="CK72" s="44"/>
      <c r="CL72" s="44"/>
      <c r="CM72" s="44"/>
      <c r="CN72" s="44"/>
      <c r="CO72" s="44"/>
      <c r="CP72" s="44"/>
      <c r="CQ72" s="44"/>
      <c r="CR72" s="44"/>
      <c r="CS72" s="44"/>
      <c r="CT72" s="44"/>
      <c r="CU72" s="44"/>
      <c r="CV72" s="44"/>
      <c r="CW72" s="44"/>
      <c r="CX72" s="44"/>
      <c r="CY72" s="44"/>
      <c r="CZ72" s="44"/>
      <c r="DA72" s="44"/>
      <c r="DB72" s="44"/>
      <c r="DC72" s="44"/>
      <c r="DD72" s="44"/>
      <c r="DE72" s="44"/>
      <c r="DF72" s="44"/>
      <c r="DG72" s="44"/>
      <c r="DH72" s="44"/>
      <c r="DI72" s="44"/>
      <c r="DJ72" s="44"/>
      <c r="DK72" s="44"/>
      <c r="DL72" s="44"/>
      <c r="DM72" s="44"/>
      <c r="DN72" s="44"/>
      <c r="DO72" s="44"/>
      <c r="DP72" s="44"/>
      <c r="DQ72" s="44"/>
      <c r="DR72" s="44"/>
    </row>
    <row r="73" spans="1:122" s="68" customFormat="1" ht="42" hidden="1" x14ac:dyDescent="0.25">
      <c r="A73" s="59">
        <v>67</v>
      </c>
      <c r="B73" s="66" t="s">
        <v>77</v>
      </c>
      <c r="C73" s="61" t="s">
        <v>116</v>
      </c>
      <c r="D73" s="67" t="s">
        <v>77</v>
      </c>
      <c r="E73" s="59">
        <v>9</v>
      </c>
      <c r="F73" s="59">
        <v>100</v>
      </c>
      <c r="G73" s="59">
        <v>3</v>
      </c>
      <c r="H73" s="62">
        <v>16000000</v>
      </c>
      <c r="I73" s="62">
        <v>48000000</v>
      </c>
      <c r="J73" s="62">
        <v>1300000</v>
      </c>
      <c r="K73" s="11" t="s">
        <v>79</v>
      </c>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c r="BL73" s="44"/>
      <c r="BM73" s="44"/>
      <c r="BN73" s="44"/>
      <c r="BO73" s="44"/>
      <c r="BP73" s="44"/>
      <c r="BQ73" s="44"/>
      <c r="BR73" s="44"/>
      <c r="BS73" s="44"/>
      <c r="BT73" s="44"/>
      <c r="BU73" s="44"/>
      <c r="BV73" s="44"/>
      <c r="BW73" s="44"/>
      <c r="BX73" s="44"/>
      <c r="BY73" s="44"/>
      <c r="BZ73" s="44"/>
      <c r="CA73" s="44"/>
      <c r="CB73" s="44"/>
      <c r="CC73" s="44"/>
      <c r="CD73" s="44"/>
      <c r="CE73" s="44"/>
      <c r="CF73" s="44"/>
      <c r="CG73" s="44"/>
      <c r="CH73" s="44"/>
      <c r="CI73" s="44"/>
      <c r="CJ73" s="44"/>
      <c r="CK73" s="44"/>
      <c r="CL73" s="44"/>
      <c r="CM73" s="44"/>
      <c r="CN73" s="44"/>
      <c r="CO73" s="44"/>
      <c r="CP73" s="44"/>
      <c r="CQ73" s="44"/>
      <c r="CR73" s="44"/>
      <c r="CS73" s="44"/>
      <c r="CT73" s="44"/>
      <c r="CU73" s="44"/>
      <c r="CV73" s="44"/>
      <c r="CW73" s="44"/>
      <c r="CX73" s="44"/>
      <c r="CY73" s="44"/>
      <c r="CZ73" s="44"/>
      <c r="DA73" s="44"/>
      <c r="DB73" s="44"/>
      <c r="DC73" s="44"/>
      <c r="DD73" s="44"/>
      <c r="DE73" s="44"/>
      <c r="DF73" s="44"/>
      <c r="DG73" s="44"/>
      <c r="DH73" s="44"/>
      <c r="DI73" s="44"/>
      <c r="DJ73" s="44"/>
      <c r="DK73" s="44"/>
      <c r="DL73" s="44"/>
      <c r="DM73" s="44"/>
      <c r="DN73" s="44"/>
      <c r="DO73" s="44"/>
      <c r="DP73" s="44"/>
      <c r="DQ73" s="44"/>
      <c r="DR73" s="44"/>
    </row>
    <row r="74" spans="1:122" s="68" customFormat="1" ht="44.25" hidden="1" customHeight="1" x14ac:dyDescent="0.25">
      <c r="A74" s="59">
        <v>68</v>
      </c>
      <c r="B74" s="66" t="s">
        <v>77</v>
      </c>
      <c r="C74" s="61" t="s">
        <v>117</v>
      </c>
      <c r="D74" s="67" t="s">
        <v>77</v>
      </c>
      <c r="E74" s="59">
        <v>5</v>
      </c>
      <c r="F74" s="59">
        <v>70</v>
      </c>
      <c r="G74" s="59">
        <v>2</v>
      </c>
      <c r="H74" s="62">
        <v>7000000</v>
      </c>
      <c r="I74" s="62">
        <v>14000000</v>
      </c>
      <c r="J74" s="62">
        <v>1300000</v>
      </c>
      <c r="K74" s="11" t="s">
        <v>79</v>
      </c>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4"/>
      <c r="BQ74" s="44"/>
      <c r="BR74" s="44"/>
      <c r="BS74" s="44"/>
      <c r="BT74" s="44"/>
      <c r="BU74" s="44"/>
      <c r="BV74" s="44"/>
      <c r="BW74" s="44"/>
      <c r="BX74" s="44"/>
      <c r="BY74" s="44"/>
      <c r="BZ74" s="44"/>
      <c r="CA74" s="44"/>
      <c r="CB74" s="44"/>
      <c r="CC74" s="44"/>
      <c r="CD74" s="44"/>
      <c r="CE74" s="44"/>
      <c r="CF74" s="44"/>
      <c r="CG74" s="44"/>
      <c r="CH74" s="44"/>
      <c r="CI74" s="44"/>
      <c r="CJ74" s="44"/>
      <c r="CK74" s="44"/>
      <c r="CL74" s="44"/>
      <c r="CM74" s="44"/>
      <c r="CN74" s="44"/>
      <c r="CO74" s="44"/>
      <c r="CP74" s="44"/>
      <c r="CQ74" s="44"/>
      <c r="CR74" s="44"/>
      <c r="CS74" s="44"/>
      <c r="CT74" s="44"/>
      <c r="CU74" s="44"/>
      <c r="CV74" s="44"/>
      <c r="CW74" s="44"/>
      <c r="CX74" s="44"/>
      <c r="CY74" s="44"/>
      <c r="CZ74" s="44"/>
      <c r="DA74" s="44"/>
      <c r="DB74" s="44"/>
      <c r="DC74" s="44"/>
      <c r="DD74" s="44"/>
      <c r="DE74" s="44"/>
      <c r="DF74" s="44"/>
      <c r="DG74" s="44"/>
      <c r="DH74" s="44"/>
      <c r="DI74" s="44"/>
      <c r="DJ74" s="44"/>
      <c r="DK74" s="44"/>
      <c r="DL74" s="44"/>
      <c r="DM74" s="44"/>
      <c r="DN74" s="44"/>
      <c r="DO74" s="44"/>
      <c r="DP74" s="44"/>
      <c r="DQ74" s="44"/>
      <c r="DR74" s="44"/>
    </row>
    <row r="75" spans="1:122" s="68" customFormat="1" ht="33" hidden="1" customHeight="1" x14ac:dyDescent="0.25">
      <c r="A75" s="59">
        <v>69</v>
      </c>
      <c r="B75" s="66" t="s">
        <v>77</v>
      </c>
      <c r="C75" s="61" t="s">
        <v>118</v>
      </c>
      <c r="D75" s="67" t="s">
        <v>77</v>
      </c>
      <c r="E75" s="59">
        <v>6</v>
      </c>
      <c r="F75" s="59">
        <v>100</v>
      </c>
      <c r="G75" s="59">
        <v>3</v>
      </c>
      <c r="H75" s="62">
        <v>12500000</v>
      </c>
      <c r="I75" s="62">
        <v>37500000</v>
      </c>
      <c r="J75" s="62">
        <v>1300000</v>
      </c>
      <c r="K75" s="11" t="s">
        <v>79</v>
      </c>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c r="BL75" s="44"/>
      <c r="BM75" s="44"/>
      <c r="BN75" s="44"/>
      <c r="BO75" s="44"/>
      <c r="BP75" s="44"/>
      <c r="BQ75" s="44"/>
      <c r="BR75" s="44"/>
      <c r="BS75" s="44"/>
      <c r="BT75" s="44"/>
      <c r="BU75" s="44"/>
      <c r="BV75" s="44"/>
      <c r="BW75" s="44"/>
      <c r="BX75" s="44"/>
      <c r="BY75" s="44"/>
      <c r="BZ75" s="44"/>
      <c r="CA75" s="44"/>
      <c r="CB75" s="44"/>
      <c r="CC75" s="44"/>
      <c r="CD75" s="44"/>
      <c r="CE75" s="44"/>
      <c r="CF75" s="44"/>
      <c r="CG75" s="44"/>
      <c r="CH75" s="44"/>
      <c r="CI75" s="44"/>
      <c r="CJ75" s="44"/>
      <c r="CK75" s="44"/>
      <c r="CL75" s="44"/>
      <c r="CM75" s="44"/>
      <c r="CN75" s="44"/>
      <c r="CO75" s="44"/>
      <c r="CP75" s="44"/>
      <c r="CQ75" s="44"/>
      <c r="CR75" s="44"/>
      <c r="CS75" s="44"/>
      <c r="CT75" s="44"/>
      <c r="CU75" s="44"/>
      <c r="CV75" s="44"/>
      <c r="CW75" s="44"/>
      <c r="CX75" s="44"/>
      <c r="CY75" s="44"/>
      <c r="CZ75" s="44"/>
      <c r="DA75" s="44"/>
      <c r="DB75" s="44"/>
      <c r="DC75" s="44"/>
      <c r="DD75" s="44"/>
      <c r="DE75" s="44"/>
      <c r="DF75" s="44"/>
      <c r="DG75" s="44"/>
      <c r="DH75" s="44"/>
      <c r="DI75" s="44"/>
      <c r="DJ75" s="44"/>
      <c r="DK75" s="44"/>
      <c r="DL75" s="44"/>
      <c r="DM75" s="44"/>
      <c r="DN75" s="44"/>
      <c r="DO75" s="44"/>
      <c r="DP75" s="44"/>
      <c r="DQ75" s="44"/>
      <c r="DR75" s="44"/>
    </row>
    <row r="76" spans="1:122" s="68" customFormat="1" ht="21" hidden="1" x14ac:dyDescent="0.25">
      <c r="A76" s="59">
        <v>70</v>
      </c>
      <c r="B76" s="66" t="s">
        <v>77</v>
      </c>
      <c r="C76" s="61" t="s">
        <v>119</v>
      </c>
      <c r="D76" s="67" t="s">
        <v>77</v>
      </c>
      <c r="E76" s="59">
        <v>1</v>
      </c>
      <c r="F76" s="59">
        <v>40</v>
      </c>
      <c r="G76" s="59">
        <v>1</v>
      </c>
      <c r="H76" s="62">
        <v>2500000</v>
      </c>
      <c r="I76" s="62">
        <v>2500000</v>
      </c>
      <c r="J76" s="62">
        <v>1300000</v>
      </c>
      <c r="K76" s="11" t="s">
        <v>79</v>
      </c>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4"/>
      <c r="BQ76" s="44"/>
      <c r="BR76" s="44"/>
      <c r="BS76" s="44"/>
      <c r="BT76" s="44"/>
      <c r="BU76" s="44"/>
      <c r="BV76" s="44"/>
      <c r="BW76" s="44"/>
      <c r="BX76" s="44"/>
      <c r="BY76" s="44"/>
      <c r="BZ76" s="44"/>
      <c r="CA76" s="44"/>
      <c r="CB76" s="44"/>
      <c r="CC76" s="44"/>
      <c r="CD76" s="44"/>
      <c r="CE76" s="44"/>
      <c r="CF76" s="44"/>
      <c r="CG76" s="44"/>
      <c r="CH76" s="44"/>
      <c r="CI76" s="44"/>
      <c r="CJ76" s="44"/>
      <c r="CK76" s="44"/>
      <c r="CL76" s="44"/>
      <c r="CM76" s="44"/>
      <c r="CN76" s="44"/>
      <c r="CO76" s="44"/>
      <c r="CP76" s="44"/>
      <c r="CQ76" s="44"/>
      <c r="CR76" s="44"/>
      <c r="CS76" s="44"/>
      <c r="CT76" s="44"/>
      <c r="CU76" s="44"/>
      <c r="CV76" s="44"/>
      <c r="CW76" s="44"/>
      <c r="CX76" s="44"/>
      <c r="CY76" s="44"/>
      <c r="CZ76" s="44"/>
      <c r="DA76" s="44"/>
      <c r="DB76" s="44"/>
      <c r="DC76" s="44"/>
      <c r="DD76" s="44"/>
      <c r="DE76" s="44"/>
      <c r="DF76" s="44"/>
      <c r="DG76" s="44"/>
      <c r="DH76" s="44"/>
      <c r="DI76" s="44"/>
      <c r="DJ76" s="44"/>
      <c r="DK76" s="44"/>
      <c r="DL76" s="44"/>
      <c r="DM76" s="44"/>
      <c r="DN76" s="44"/>
      <c r="DO76" s="44"/>
      <c r="DP76" s="44"/>
      <c r="DQ76" s="44"/>
      <c r="DR76" s="44"/>
    </row>
    <row r="77" spans="1:122" s="44" customFormat="1" ht="31.5" hidden="1" x14ac:dyDescent="0.25">
      <c r="A77" s="59">
        <v>71</v>
      </c>
      <c r="B77" s="70" t="s">
        <v>120</v>
      </c>
      <c r="C77" s="61" t="s">
        <v>121</v>
      </c>
      <c r="D77" s="70" t="s">
        <v>122</v>
      </c>
      <c r="E77" s="71">
        <v>6</v>
      </c>
      <c r="F77" s="72">
        <v>6</v>
      </c>
      <c r="G77" s="73">
        <v>1</v>
      </c>
      <c r="H77" s="62">
        <v>7225000</v>
      </c>
      <c r="I77" s="62">
        <v>7225000</v>
      </c>
      <c r="J77" s="62">
        <v>900000</v>
      </c>
      <c r="K77" s="22" t="s">
        <v>123</v>
      </c>
    </row>
    <row r="78" spans="1:122" s="44" customFormat="1" ht="31.5" hidden="1" x14ac:dyDescent="0.25">
      <c r="A78" s="59">
        <v>72</v>
      </c>
      <c r="B78" s="74" t="s">
        <v>120</v>
      </c>
      <c r="C78" s="61" t="s">
        <v>124</v>
      </c>
      <c r="D78" s="74" t="s">
        <v>125</v>
      </c>
      <c r="E78" s="75">
        <v>6</v>
      </c>
      <c r="F78" s="76">
        <v>10</v>
      </c>
      <c r="G78" s="77">
        <v>1</v>
      </c>
      <c r="H78" s="62">
        <v>6800000</v>
      </c>
      <c r="I78" s="62">
        <v>6800000</v>
      </c>
      <c r="J78" s="62">
        <v>900000</v>
      </c>
      <c r="K78" s="11" t="s">
        <v>123</v>
      </c>
    </row>
    <row r="79" spans="1:122" s="44" customFormat="1" ht="31.5" hidden="1" x14ac:dyDescent="0.25">
      <c r="A79" s="59">
        <v>73</v>
      </c>
      <c r="B79" s="74" t="s">
        <v>120</v>
      </c>
      <c r="C79" s="61" t="s">
        <v>126</v>
      </c>
      <c r="D79" s="74" t="s">
        <v>127</v>
      </c>
      <c r="E79" s="75">
        <v>6</v>
      </c>
      <c r="F79" s="76">
        <v>10</v>
      </c>
      <c r="G79" s="77">
        <v>1</v>
      </c>
      <c r="H79" s="62">
        <v>10625000</v>
      </c>
      <c r="I79" s="62">
        <v>10625000</v>
      </c>
      <c r="J79" s="62">
        <v>900000</v>
      </c>
      <c r="K79" s="11" t="s">
        <v>123</v>
      </c>
    </row>
    <row r="80" spans="1:122" s="44" customFormat="1" ht="31.5" hidden="1" x14ac:dyDescent="0.25">
      <c r="A80" s="59">
        <v>74</v>
      </c>
      <c r="B80" s="74" t="s">
        <v>120</v>
      </c>
      <c r="C80" s="61" t="s">
        <v>128</v>
      </c>
      <c r="D80" s="74" t="s">
        <v>129</v>
      </c>
      <c r="E80" s="75">
        <v>6</v>
      </c>
      <c r="F80" s="76">
        <v>10</v>
      </c>
      <c r="G80" s="77">
        <v>1</v>
      </c>
      <c r="H80" s="62">
        <v>4675000</v>
      </c>
      <c r="I80" s="62">
        <v>4675000</v>
      </c>
      <c r="J80" s="62">
        <v>900000</v>
      </c>
      <c r="K80" s="11" t="s">
        <v>123</v>
      </c>
    </row>
    <row r="81" spans="1:11" s="44" customFormat="1" ht="31.5" hidden="1" x14ac:dyDescent="0.25">
      <c r="A81" s="59">
        <v>75</v>
      </c>
      <c r="B81" s="74" t="s">
        <v>120</v>
      </c>
      <c r="C81" s="61" t="s">
        <v>130</v>
      </c>
      <c r="D81" s="74" t="s">
        <v>131</v>
      </c>
      <c r="E81" s="75">
        <v>6</v>
      </c>
      <c r="F81" s="76">
        <v>10</v>
      </c>
      <c r="G81" s="76">
        <v>1</v>
      </c>
      <c r="H81" s="62">
        <v>8500000</v>
      </c>
      <c r="I81" s="62">
        <v>8500000</v>
      </c>
      <c r="J81" s="62">
        <v>900000</v>
      </c>
      <c r="K81" s="11" t="s">
        <v>123</v>
      </c>
    </row>
    <row r="82" spans="1:11" s="44" customFormat="1" ht="31.5" hidden="1" x14ac:dyDescent="0.25">
      <c r="A82" s="59">
        <v>76</v>
      </c>
      <c r="B82" s="74" t="s">
        <v>120</v>
      </c>
      <c r="C82" s="61" t="s">
        <v>132</v>
      </c>
      <c r="D82" s="74" t="s">
        <v>133</v>
      </c>
      <c r="E82" s="75">
        <v>4</v>
      </c>
      <c r="F82" s="76">
        <v>10</v>
      </c>
      <c r="G82" s="78">
        <v>1</v>
      </c>
      <c r="H82" s="62">
        <v>3145000</v>
      </c>
      <c r="I82" s="62">
        <v>3145000</v>
      </c>
      <c r="J82" s="62">
        <v>900000</v>
      </c>
      <c r="K82" s="11" t="s">
        <v>123</v>
      </c>
    </row>
    <row r="83" spans="1:11" s="44" customFormat="1" ht="31.5" hidden="1" x14ac:dyDescent="0.25">
      <c r="A83" s="59">
        <v>77</v>
      </c>
      <c r="B83" s="74" t="s">
        <v>120</v>
      </c>
      <c r="C83" s="61" t="s">
        <v>134</v>
      </c>
      <c r="D83" s="74" t="s">
        <v>135</v>
      </c>
      <c r="E83" s="79">
        <v>4</v>
      </c>
      <c r="F83" s="76">
        <v>4</v>
      </c>
      <c r="G83" s="77">
        <v>1</v>
      </c>
      <c r="H83" s="62">
        <v>5100000</v>
      </c>
      <c r="I83" s="62">
        <v>5100000</v>
      </c>
      <c r="J83" s="62">
        <v>900000</v>
      </c>
      <c r="K83" s="11" t="s">
        <v>123</v>
      </c>
    </row>
    <row r="84" spans="1:11" s="44" customFormat="1" ht="31.5" hidden="1" x14ac:dyDescent="0.25">
      <c r="A84" s="59">
        <v>78</v>
      </c>
      <c r="B84" s="74" t="s">
        <v>120</v>
      </c>
      <c r="C84" s="61" t="s">
        <v>136</v>
      </c>
      <c r="D84" s="74" t="s">
        <v>137</v>
      </c>
      <c r="E84" s="80">
        <v>4</v>
      </c>
      <c r="F84" s="76">
        <v>17</v>
      </c>
      <c r="G84" s="80">
        <v>1</v>
      </c>
      <c r="H84" s="62">
        <v>3960000</v>
      </c>
      <c r="I84" s="62">
        <v>3960000</v>
      </c>
      <c r="J84" s="62">
        <v>900000</v>
      </c>
      <c r="K84" s="11" t="s">
        <v>123</v>
      </c>
    </row>
    <row r="85" spans="1:11" s="44" customFormat="1" ht="31.5" hidden="1" x14ac:dyDescent="0.25">
      <c r="A85" s="59">
        <v>79</v>
      </c>
      <c r="B85" s="74" t="s">
        <v>120</v>
      </c>
      <c r="C85" s="61" t="s">
        <v>138</v>
      </c>
      <c r="D85" s="74" t="s">
        <v>139</v>
      </c>
      <c r="E85" s="81">
        <v>3</v>
      </c>
      <c r="F85" s="76">
        <v>14</v>
      </c>
      <c r="G85" s="80">
        <v>1</v>
      </c>
      <c r="H85" s="62">
        <v>2975000</v>
      </c>
      <c r="I85" s="62">
        <v>2975000</v>
      </c>
      <c r="J85" s="62">
        <v>900000</v>
      </c>
      <c r="K85" s="11" t="s">
        <v>123</v>
      </c>
    </row>
    <row r="86" spans="1:11" s="44" customFormat="1" ht="31.5" hidden="1" x14ac:dyDescent="0.25">
      <c r="A86" s="59">
        <v>80</v>
      </c>
      <c r="B86" s="74" t="s">
        <v>120</v>
      </c>
      <c r="C86" s="61" t="s">
        <v>140</v>
      </c>
      <c r="D86" s="74" t="s">
        <v>141</v>
      </c>
      <c r="E86" s="81">
        <v>2</v>
      </c>
      <c r="F86" s="76">
        <v>21</v>
      </c>
      <c r="G86" s="80">
        <v>1</v>
      </c>
      <c r="H86" s="62">
        <v>3255000</v>
      </c>
      <c r="I86" s="62">
        <v>3255000</v>
      </c>
      <c r="J86" s="62">
        <v>1000000</v>
      </c>
      <c r="K86" s="11" t="s">
        <v>123</v>
      </c>
    </row>
    <row r="87" spans="1:11" s="44" customFormat="1" ht="31.5" hidden="1" x14ac:dyDescent="0.25">
      <c r="A87" s="59">
        <v>81</v>
      </c>
      <c r="B87" s="74" t="s">
        <v>120</v>
      </c>
      <c r="C87" s="61" t="s">
        <v>142</v>
      </c>
      <c r="D87" s="74" t="s">
        <v>143</v>
      </c>
      <c r="E87" s="82">
        <v>3</v>
      </c>
      <c r="F87" s="76">
        <v>17</v>
      </c>
      <c r="G87" s="80">
        <v>1</v>
      </c>
      <c r="H87" s="62">
        <v>5280000</v>
      </c>
      <c r="I87" s="62">
        <v>5280000</v>
      </c>
      <c r="J87" s="62">
        <v>900000</v>
      </c>
      <c r="K87" s="11" t="s">
        <v>123</v>
      </c>
    </row>
    <row r="88" spans="1:11" s="44" customFormat="1" ht="31.5" hidden="1" x14ac:dyDescent="0.25">
      <c r="A88" s="59">
        <v>82</v>
      </c>
      <c r="B88" s="74" t="s">
        <v>120</v>
      </c>
      <c r="C88" s="61" t="s">
        <v>144</v>
      </c>
      <c r="D88" s="74" t="s">
        <v>145</v>
      </c>
      <c r="E88" s="82">
        <v>3</v>
      </c>
      <c r="F88" s="76">
        <v>46</v>
      </c>
      <c r="G88" s="80">
        <v>1</v>
      </c>
      <c r="H88" s="62">
        <v>5550000</v>
      </c>
      <c r="I88" s="62">
        <v>5550000</v>
      </c>
      <c r="J88" s="62">
        <v>1300000</v>
      </c>
      <c r="K88" s="11" t="s">
        <v>123</v>
      </c>
    </row>
    <row r="89" spans="1:11" s="44" customFormat="1" ht="31.5" hidden="1" x14ac:dyDescent="0.25">
      <c r="A89" s="59">
        <v>83</v>
      </c>
      <c r="B89" s="74" t="s">
        <v>120</v>
      </c>
      <c r="C89" s="61" t="s">
        <v>146</v>
      </c>
      <c r="D89" s="74" t="s">
        <v>147</v>
      </c>
      <c r="E89" s="82">
        <v>1</v>
      </c>
      <c r="F89" s="76">
        <v>31</v>
      </c>
      <c r="G89" s="81">
        <v>1</v>
      </c>
      <c r="H89" s="62">
        <v>1000000</v>
      </c>
      <c r="I89" s="62">
        <v>1000000</v>
      </c>
      <c r="J89" s="62">
        <v>1300000</v>
      </c>
      <c r="K89" s="11" t="s">
        <v>123</v>
      </c>
    </row>
    <row r="90" spans="1:11" s="44" customFormat="1" ht="31.5" hidden="1" x14ac:dyDescent="0.25">
      <c r="A90" s="59">
        <v>84</v>
      </c>
      <c r="B90" s="74" t="s">
        <v>120</v>
      </c>
      <c r="C90" s="61" t="s">
        <v>146</v>
      </c>
      <c r="D90" s="74" t="s">
        <v>148</v>
      </c>
      <c r="E90" s="82">
        <v>1</v>
      </c>
      <c r="F90" s="76">
        <v>31</v>
      </c>
      <c r="G90" s="81">
        <v>1</v>
      </c>
      <c r="H90" s="62">
        <v>1000000</v>
      </c>
      <c r="I90" s="62">
        <v>1000000</v>
      </c>
      <c r="J90" s="62">
        <v>1300000</v>
      </c>
      <c r="K90" s="11" t="s">
        <v>123</v>
      </c>
    </row>
    <row r="91" spans="1:11" s="44" customFormat="1" ht="31.5" hidden="1" x14ac:dyDescent="0.25">
      <c r="A91" s="59">
        <v>85</v>
      </c>
      <c r="B91" s="74" t="s">
        <v>120</v>
      </c>
      <c r="C91" s="61" t="s">
        <v>146</v>
      </c>
      <c r="D91" s="74" t="s">
        <v>149</v>
      </c>
      <c r="E91" s="82">
        <v>1</v>
      </c>
      <c r="F91" s="76">
        <v>16</v>
      </c>
      <c r="G91" s="81">
        <v>1</v>
      </c>
      <c r="H91" s="62">
        <v>850000</v>
      </c>
      <c r="I91" s="62">
        <v>850000</v>
      </c>
      <c r="J91" s="62">
        <v>900000</v>
      </c>
      <c r="K91" s="11" t="s">
        <v>123</v>
      </c>
    </row>
    <row r="92" spans="1:11" s="44" customFormat="1" ht="31.5" hidden="1" x14ac:dyDescent="0.25">
      <c r="A92" s="59">
        <v>86</v>
      </c>
      <c r="B92" s="63" t="s">
        <v>150</v>
      </c>
      <c r="C92" s="61" t="s">
        <v>151</v>
      </c>
      <c r="D92" s="83" t="s">
        <v>150</v>
      </c>
      <c r="E92" s="59">
        <v>4</v>
      </c>
      <c r="F92" s="59">
        <v>25</v>
      </c>
      <c r="G92" s="59">
        <v>1</v>
      </c>
      <c r="H92" s="62">
        <v>4650000</v>
      </c>
      <c r="I92" s="62">
        <v>4650000</v>
      </c>
      <c r="J92" s="62">
        <v>1000000</v>
      </c>
      <c r="K92" s="11" t="s">
        <v>152</v>
      </c>
    </row>
    <row r="93" spans="1:11" s="44" customFormat="1" ht="31.5" hidden="1" x14ac:dyDescent="0.25">
      <c r="A93" s="59">
        <v>87</v>
      </c>
      <c r="B93" s="63" t="s">
        <v>150</v>
      </c>
      <c r="C93" s="61" t="s">
        <v>151</v>
      </c>
      <c r="D93" s="83" t="s">
        <v>150</v>
      </c>
      <c r="E93" s="59">
        <v>4</v>
      </c>
      <c r="F93" s="59">
        <v>25</v>
      </c>
      <c r="G93" s="59">
        <v>1</v>
      </c>
      <c r="H93" s="62">
        <v>4650000</v>
      </c>
      <c r="I93" s="62">
        <v>4650000</v>
      </c>
      <c r="J93" s="62">
        <v>1000000</v>
      </c>
      <c r="K93" s="11" t="s">
        <v>152</v>
      </c>
    </row>
    <row r="94" spans="1:11" s="44" customFormat="1" ht="31.5" hidden="1" x14ac:dyDescent="0.25">
      <c r="A94" s="59">
        <v>88</v>
      </c>
      <c r="B94" s="63" t="s">
        <v>150</v>
      </c>
      <c r="C94" s="61" t="s">
        <v>151</v>
      </c>
      <c r="D94" s="83" t="s">
        <v>150</v>
      </c>
      <c r="E94" s="59">
        <v>4</v>
      </c>
      <c r="F94" s="59">
        <v>25</v>
      </c>
      <c r="G94" s="59">
        <v>1</v>
      </c>
      <c r="H94" s="62">
        <v>4650000</v>
      </c>
      <c r="I94" s="62">
        <v>4650000</v>
      </c>
      <c r="J94" s="62">
        <v>1000000</v>
      </c>
      <c r="K94" s="11" t="s">
        <v>152</v>
      </c>
    </row>
    <row r="95" spans="1:11" s="44" customFormat="1" ht="31.5" hidden="1" x14ac:dyDescent="0.25">
      <c r="A95" s="59">
        <v>89</v>
      </c>
      <c r="B95" s="63" t="s">
        <v>150</v>
      </c>
      <c r="C95" s="61" t="s">
        <v>153</v>
      </c>
      <c r="D95" s="83" t="s">
        <v>150</v>
      </c>
      <c r="E95" s="59">
        <v>2</v>
      </c>
      <c r="F95" s="59">
        <v>25</v>
      </c>
      <c r="G95" s="59">
        <v>1</v>
      </c>
      <c r="H95" s="62">
        <v>2790000</v>
      </c>
      <c r="I95" s="62">
        <v>2790000</v>
      </c>
      <c r="J95" s="62">
        <v>1000000</v>
      </c>
      <c r="K95" s="11" t="s">
        <v>152</v>
      </c>
    </row>
    <row r="96" spans="1:11" s="44" customFormat="1" ht="31.5" hidden="1" x14ac:dyDescent="0.25">
      <c r="A96" s="59">
        <v>90</v>
      </c>
      <c r="B96" s="63" t="s">
        <v>150</v>
      </c>
      <c r="C96" s="61" t="s">
        <v>153</v>
      </c>
      <c r="D96" s="83" t="s">
        <v>150</v>
      </c>
      <c r="E96" s="59">
        <v>2</v>
      </c>
      <c r="F96" s="59">
        <v>25</v>
      </c>
      <c r="G96" s="59">
        <v>1</v>
      </c>
      <c r="H96" s="62">
        <v>2790000</v>
      </c>
      <c r="I96" s="62">
        <v>2790000</v>
      </c>
      <c r="J96" s="62">
        <v>1000000</v>
      </c>
      <c r="K96" s="11" t="s">
        <v>152</v>
      </c>
    </row>
    <row r="97" spans="1:11" s="44" customFormat="1" ht="31.5" hidden="1" x14ac:dyDescent="0.25">
      <c r="A97" s="59">
        <v>91</v>
      </c>
      <c r="B97" s="63" t="s">
        <v>150</v>
      </c>
      <c r="C97" s="61" t="s">
        <v>154</v>
      </c>
      <c r="D97" s="83" t="s">
        <v>150</v>
      </c>
      <c r="E97" s="59">
        <v>1</v>
      </c>
      <c r="F97" s="59">
        <v>50</v>
      </c>
      <c r="G97" s="59">
        <v>2</v>
      </c>
      <c r="H97" s="62">
        <v>2775000</v>
      </c>
      <c r="I97" s="62">
        <v>5550000</v>
      </c>
      <c r="J97" s="62">
        <v>1300000</v>
      </c>
      <c r="K97" s="11" t="s">
        <v>152</v>
      </c>
    </row>
    <row r="98" spans="1:11" s="44" customFormat="1" ht="31.5" hidden="1" x14ac:dyDescent="0.25">
      <c r="A98" s="59">
        <v>92</v>
      </c>
      <c r="B98" s="63" t="s">
        <v>150</v>
      </c>
      <c r="C98" s="61" t="s">
        <v>155</v>
      </c>
      <c r="D98" s="83" t="s">
        <v>150</v>
      </c>
      <c r="E98" s="59">
        <v>1</v>
      </c>
      <c r="F98" s="59">
        <v>30</v>
      </c>
      <c r="G98" s="59">
        <v>1</v>
      </c>
      <c r="H98" s="62">
        <v>1455000</v>
      </c>
      <c r="I98" s="62">
        <v>1455000</v>
      </c>
      <c r="J98" s="62">
        <v>1300000</v>
      </c>
      <c r="K98" s="11" t="s">
        <v>152</v>
      </c>
    </row>
    <row r="99" spans="1:11" s="44" customFormat="1" ht="31.5" hidden="1" x14ac:dyDescent="0.25">
      <c r="A99" s="59">
        <v>93</v>
      </c>
      <c r="B99" s="63" t="s">
        <v>150</v>
      </c>
      <c r="C99" s="61" t="s">
        <v>156</v>
      </c>
      <c r="D99" s="83" t="s">
        <v>150</v>
      </c>
      <c r="E99" s="59">
        <v>1</v>
      </c>
      <c r="F99" s="59">
        <v>15</v>
      </c>
      <c r="G99" s="59">
        <v>1</v>
      </c>
      <c r="H99" s="62">
        <v>1275000</v>
      </c>
      <c r="I99" s="62">
        <v>1275000</v>
      </c>
      <c r="J99" s="62">
        <v>900000</v>
      </c>
      <c r="K99" s="11" t="s">
        <v>152</v>
      </c>
    </row>
    <row r="100" spans="1:11" s="44" customFormat="1" ht="31.5" hidden="1" x14ac:dyDescent="0.25">
      <c r="A100" s="59">
        <v>94</v>
      </c>
      <c r="B100" s="63" t="s">
        <v>150</v>
      </c>
      <c r="C100" s="61" t="s">
        <v>157</v>
      </c>
      <c r="D100" s="83" t="s">
        <v>150</v>
      </c>
      <c r="E100" s="59">
        <v>1</v>
      </c>
      <c r="F100" s="59">
        <v>15</v>
      </c>
      <c r="G100" s="59">
        <v>1</v>
      </c>
      <c r="H100" s="62">
        <v>1275000</v>
      </c>
      <c r="I100" s="62">
        <v>1275000</v>
      </c>
      <c r="J100" s="62">
        <v>900000</v>
      </c>
      <c r="K100" s="11" t="s">
        <v>152</v>
      </c>
    </row>
    <row r="101" spans="1:11" s="44" customFormat="1" ht="31.5" hidden="1" x14ac:dyDescent="0.25">
      <c r="A101" s="59">
        <v>95</v>
      </c>
      <c r="B101" s="63" t="s">
        <v>150</v>
      </c>
      <c r="C101" s="61" t="s">
        <v>158</v>
      </c>
      <c r="D101" s="83" t="s">
        <v>150</v>
      </c>
      <c r="E101" s="59">
        <v>1</v>
      </c>
      <c r="F101" s="59">
        <v>15</v>
      </c>
      <c r="G101" s="59">
        <v>1</v>
      </c>
      <c r="H101" s="62">
        <v>1275000</v>
      </c>
      <c r="I101" s="62">
        <v>1275000</v>
      </c>
      <c r="J101" s="62">
        <v>900000</v>
      </c>
      <c r="K101" s="11" t="s">
        <v>152</v>
      </c>
    </row>
    <row r="102" spans="1:11" s="44" customFormat="1" ht="31.5" hidden="1" x14ac:dyDescent="0.25">
      <c r="A102" s="59">
        <v>96</v>
      </c>
      <c r="B102" s="63" t="s">
        <v>150</v>
      </c>
      <c r="C102" s="61" t="s">
        <v>159</v>
      </c>
      <c r="D102" s="83" t="s">
        <v>150</v>
      </c>
      <c r="E102" s="59">
        <v>9</v>
      </c>
      <c r="F102" s="59">
        <v>35</v>
      </c>
      <c r="G102" s="59">
        <v>1</v>
      </c>
      <c r="H102" s="62">
        <v>16000000</v>
      </c>
      <c r="I102" s="62">
        <v>16000000</v>
      </c>
      <c r="J102" s="62">
        <v>1300000</v>
      </c>
      <c r="K102" s="11" t="s">
        <v>152</v>
      </c>
    </row>
    <row r="103" spans="1:11" s="44" customFormat="1" ht="31.5" hidden="1" x14ac:dyDescent="0.25">
      <c r="A103" s="59">
        <v>97</v>
      </c>
      <c r="B103" s="63" t="s">
        <v>150</v>
      </c>
      <c r="C103" s="61" t="s">
        <v>160</v>
      </c>
      <c r="D103" s="83" t="s">
        <v>150</v>
      </c>
      <c r="E103" s="59">
        <v>9</v>
      </c>
      <c r="F103" s="59">
        <v>35</v>
      </c>
      <c r="G103" s="59">
        <v>1</v>
      </c>
      <c r="H103" s="62">
        <v>16000000</v>
      </c>
      <c r="I103" s="62">
        <v>16000000</v>
      </c>
      <c r="J103" s="62">
        <v>1300000</v>
      </c>
      <c r="K103" s="11" t="s">
        <v>152</v>
      </c>
    </row>
    <row r="104" spans="1:11" s="44" customFormat="1" ht="31.5" hidden="1" x14ac:dyDescent="0.25">
      <c r="A104" s="59">
        <v>98</v>
      </c>
      <c r="B104" s="63" t="s">
        <v>150</v>
      </c>
      <c r="C104" s="61" t="s">
        <v>161</v>
      </c>
      <c r="D104" s="83" t="s">
        <v>150</v>
      </c>
      <c r="E104" s="59">
        <v>1</v>
      </c>
      <c r="F104" s="59">
        <v>35</v>
      </c>
      <c r="G104" s="59">
        <v>1</v>
      </c>
      <c r="H104" s="62">
        <v>1000000</v>
      </c>
      <c r="I104" s="62">
        <v>1000000</v>
      </c>
      <c r="J104" s="62">
        <v>1300000</v>
      </c>
      <c r="K104" s="11" t="s">
        <v>152</v>
      </c>
    </row>
    <row r="105" spans="1:11" s="44" customFormat="1" ht="31.5" hidden="1" x14ac:dyDescent="0.25">
      <c r="A105" s="59">
        <v>99</v>
      </c>
      <c r="B105" s="63" t="s">
        <v>150</v>
      </c>
      <c r="C105" s="61" t="s">
        <v>161</v>
      </c>
      <c r="D105" s="83" t="s">
        <v>150</v>
      </c>
      <c r="E105" s="59">
        <v>1</v>
      </c>
      <c r="F105" s="59">
        <v>35</v>
      </c>
      <c r="G105" s="59">
        <v>1</v>
      </c>
      <c r="H105" s="62">
        <v>1000000</v>
      </c>
      <c r="I105" s="62">
        <v>1000000</v>
      </c>
      <c r="J105" s="62">
        <v>1300000</v>
      </c>
      <c r="K105" s="11" t="s">
        <v>152</v>
      </c>
    </row>
    <row r="106" spans="1:11" s="44" customFormat="1" ht="31.5" hidden="1" x14ac:dyDescent="0.25">
      <c r="A106" s="59">
        <v>100</v>
      </c>
      <c r="B106" s="63" t="s">
        <v>150</v>
      </c>
      <c r="C106" s="61" t="s">
        <v>162</v>
      </c>
      <c r="D106" s="83" t="s">
        <v>150</v>
      </c>
      <c r="E106" s="59">
        <v>9</v>
      </c>
      <c r="F106" s="59">
        <v>35</v>
      </c>
      <c r="G106" s="59">
        <v>1</v>
      </c>
      <c r="H106" s="62">
        <v>16000000</v>
      </c>
      <c r="I106" s="62">
        <v>16000000</v>
      </c>
      <c r="J106" s="62">
        <v>1300000</v>
      </c>
      <c r="K106" s="11" t="s">
        <v>152</v>
      </c>
    </row>
    <row r="107" spans="1:11" s="44" customFormat="1" ht="31.5" hidden="1" x14ac:dyDescent="0.25">
      <c r="A107" s="59">
        <v>101</v>
      </c>
      <c r="B107" s="63" t="s">
        <v>150</v>
      </c>
      <c r="C107" s="61" t="s">
        <v>163</v>
      </c>
      <c r="D107" s="83" t="s">
        <v>150</v>
      </c>
      <c r="E107" s="59">
        <v>1</v>
      </c>
      <c r="F107" s="59">
        <v>35</v>
      </c>
      <c r="G107" s="59">
        <v>2</v>
      </c>
      <c r="H107" s="62">
        <v>1500000</v>
      </c>
      <c r="I107" s="62">
        <v>3000000</v>
      </c>
      <c r="J107" s="62">
        <v>1300000</v>
      </c>
      <c r="K107" s="11" t="s">
        <v>152</v>
      </c>
    </row>
    <row r="108" spans="1:11" s="44" customFormat="1" ht="31.5" hidden="1" x14ac:dyDescent="0.25">
      <c r="A108" s="59">
        <v>102</v>
      </c>
      <c r="B108" s="63" t="s">
        <v>150</v>
      </c>
      <c r="C108" s="61" t="s">
        <v>164</v>
      </c>
      <c r="D108" s="83" t="s">
        <v>150</v>
      </c>
      <c r="E108" s="59">
        <v>9</v>
      </c>
      <c r="F108" s="59">
        <v>35</v>
      </c>
      <c r="G108" s="59">
        <v>1</v>
      </c>
      <c r="H108" s="62">
        <v>16000000</v>
      </c>
      <c r="I108" s="62">
        <v>16000000</v>
      </c>
      <c r="J108" s="62">
        <v>1300000</v>
      </c>
      <c r="K108" s="11" t="s">
        <v>152</v>
      </c>
    </row>
    <row r="109" spans="1:11" s="44" customFormat="1" ht="31.5" hidden="1" x14ac:dyDescent="0.25">
      <c r="A109" s="59">
        <v>103</v>
      </c>
      <c r="B109" s="63" t="s">
        <v>150</v>
      </c>
      <c r="C109" s="61" t="s">
        <v>165</v>
      </c>
      <c r="D109" s="83" t="s">
        <v>150</v>
      </c>
      <c r="E109" s="59">
        <v>1</v>
      </c>
      <c r="F109" s="59">
        <v>37</v>
      </c>
      <c r="G109" s="59">
        <v>2</v>
      </c>
      <c r="H109" s="62">
        <v>1500000</v>
      </c>
      <c r="I109" s="62">
        <v>3000000</v>
      </c>
      <c r="J109" s="62">
        <v>1300000</v>
      </c>
      <c r="K109" s="11" t="s">
        <v>152</v>
      </c>
    </row>
    <row r="110" spans="1:11" s="44" customFormat="1" ht="31.5" hidden="1" x14ac:dyDescent="0.25">
      <c r="A110" s="59">
        <v>104</v>
      </c>
      <c r="B110" s="63" t="s">
        <v>150</v>
      </c>
      <c r="C110" s="61" t="s">
        <v>166</v>
      </c>
      <c r="D110" s="83" t="s">
        <v>150</v>
      </c>
      <c r="E110" s="59">
        <v>1</v>
      </c>
      <c r="F110" s="59">
        <v>35</v>
      </c>
      <c r="G110" s="59">
        <v>1</v>
      </c>
      <c r="H110" s="62">
        <v>1500000</v>
      </c>
      <c r="I110" s="62">
        <v>1500000</v>
      </c>
      <c r="J110" s="62">
        <v>1300000</v>
      </c>
      <c r="K110" s="11" t="s">
        <v>152</v>
      </c>
    </row>
    <row r="111" spans="1:11" s="44" customFormat="1" ht="31.5" hidden="1" x14ac:dyDescent="0.25">
      <c r="A111" s="59">
        <v>105</v>
      </c>
      <c r="B111" s="63" t="s">
        <v>150</v>
      </c>
      <c r="C111" s="61" t="s">
        <v>167</v>
      </c>
      <c r="D111" s="83" t="s">
        <v>150</v>
      </c>
      <c r="E111" s="59">
        <v>1</v>
      </c>
      <c r="F111" s="59">
        <v>35</v>
      </c>
      <c r="G111" s="59">
        <v>1</v>
      </c>
      <c r="H111" s="62">
        <v>1500000</v>
      </c>
      <c r="I111" s="62">
        <v>1500000</v>
      </c>
      <c r="J111" s="62">
        <v>1300000</v>
      </c>
      <c r="K111" s="11" t="s">
        <v>152</v>
      </c>
    </row>
    <row r="112" spans="1:11" s="44" customFormat="1" ht="31.5" hidden="1" x14ac:dyDescent="0.25">
      <c r="A112" s="59">
        <v>106</v>
      </c>
      <c r="B112" s="63" t="s">
        <v>150</v>
      </c>
      <c r="C112" s="61" t="s">
        <v>168</v>
      </c>
      <c r="D112" s="83" t="s">
        <v>150</v>
      </c>
      <c r="E112" s="59">
        <v>1</v>
      </c>
      <c r="F112" s="59">
        <v>35</v>
      </c>
      <c r="G112" s="59">
        <v>1</v>
      </c>
      <c r="H112" s="62">
        <v>1500000</v>
      </c>
      <c r="I112" s="62">
        <v>1500000</v>
      </c>
      <c r="J112" s="62">
        <v>1300000</v>
      </c>
      <c r="K112" s="11" t="s">
        <v>152</v>
      </c>
    </row>
    <row r="113" spans="1:11" s="44" customFormat="1" ht="31.5" hidden="1" x14ac:dyDescent="0.25">
      <c r="A113" s="59">
        <v>107</v>
      </c>
      <c r="B113" s="63" t="s">
        <v>150</v>
      </c>
      <c r="C113" s="61" t="s">
        <v>169</v>
      </c>
      <c r="D113" s="83" t="s">
        <v>150</v>
      </c>
      <c r="E113" s="59">
        <v>1</v>
      </c>
      <c r="F113" s="59">
        <v>35</v>
      </c>
      <c r="G113" s="59">
        <v>1</v>
      </c>
      <c r="H113" s="62">
        <v>1500000</v>
      </c>
      <c r="I113" s="62">
        <v>1500000</v>
      </c>
      <c r="J113" s="62">
        <v>1300000</v>
      </c>
      <c r="K113" s="11" t="s">
        <v>152</v>
      </c>
    </row>
    <row r="114" spans="1:11" s="44" customFormat="1" ht="36" hidden="1" customHeight="1" x14ac:dyDescent="0.25">
      <c r="A114" s="59">
        <v>108</v>
      </c>
      <c r="B114" s="63" t="s">
        <v>150</v>
      </c>
      <c r="C114" s="61" t="s">
        <v>170</v>
      </c>
      <c r="D114" s="83" t="s">
        <v>150</v>
      </c>
      <c r="E114" s="59">
        <v>1</v>
      </c>
      <c r="F114" s="59">
        <v>35</v>
      </c>
      <c r="G114" s="59">
        <v>1</v>
      </c>
      <c r="H114" s="62">
        <v>1500000</v>
      </c>
      <c r="I114" s="62">
        <v>1500000</v>
      </c>
      <c r="J114" s="62">
        <v>1300000</v>
      </c>
      <c r="K114" s="11" t="s">
        <v>152</v>
      </c>
    </row>
    <row r="115" spans="1:11" s="44" customFormat="1" ht="31.5" hidden="1" x14ac:dyDescent="0.25">
      <c r="A115" s="59">
        <v>109</v>
      </c>
      <c r="B115" s="63" t="s">
        <v>150</v>
      </c>
      <c r="C115" s="61" t="s">
        <v>171</v>
      </c>
      <c r="D115" s="83" t="s">
        <v>150</v>
      </c>
      <c r="E115" s="59">
        <v>1</v>
      </c>
      <c r="F115" s="59">
        <v>27</v>
      </c>
      <c r="G115" s="59">
        <v>1</v>
      </c>
      <c r="H115" s="62">
        <v>1395000</v>
      </c>
      <c r="I115" s="62">
        <v>1395000</v>
      </c>
      <c r="J115" s="62">
        <v>1000000</v>
      </c>
      <c r="K115" s="11" t="s">
        <v>152</v>
      </c>
    </row>
    <row r="116" spans="1:11" s="44" customFormat="1" ht="31.5" hidden="1" x14ac:dyDescent="0.25">
      <c r="A116" s="59">
        <v>110</v>
      </c>
      <c r="B116" s="63" t="s">
        <v>150</v>
      </c>
      <c r="C116" s="61" t="s">
        <v>172</v>
      </c>
      <c r="D116" s="83" t="s">
        <v>150</v>
      </c>
      <c r="E116" s="59">
        <v>1</v>
      </c>
      <c r="F116" s="59">
        <v>27</v>
      </c>
      <c r="G116" s="59">
        <v>1</v>
      </c>
      <c r="H116" s="62">
        <v>2325000</v>
      </c>
      <c r="I116" s="62">
        <v>2325000</v>
      </c>
      <c r="J116" s="62">
        <v>1000000</v>
      </c>
      <c r="K116" s="11" t="s">
        <v>152</v>
      </c>
    </row>
    <row r="117" spans="1:11" s="44" customFormat="1" ht="31.5" hidden="1" x14ac:dyDescent="0.25">
      <c r="A117" s="59">
        <v>111</v>
      </c>
      <c r="B117" s="63" t="s">
        <v>150</v>
      </c>
      <c r="C117" s="61" t="s">
        <v>173</v>
      </c>
      <c r="D117" s="83" t="s">
        <v>150</v>
      </c>
      <c r="E117" s="59">
        <v>1</v>
      </c>
      <c r="F117" s="59">
        <v>37</v>
      </c>
      <c r="G117" s="59">
        <v>2</v>
      </c>
      <c r="H117" s="62">
        <v>1500000</v>
      </c>
      <c r="I117" s="62">
        <v>3000000</v>
      </c>
      <c r="J117" s="62">
        <v>1300000</v>
      </c>
      <c r="K117" s="11" t="s">
        <v>152</v>
      </c>
    </row>
    <row r="118" spans="1:11" s="44" customFormat="1" ht="34.5" hidden="1" customHeight="1" x14ac:dyDescent="0.25">
      <c r="A118" s="59">
        <v>112</v>
      </c>
      <c r="B118" s="84" t="s">
        <v>150</v>
      </c>
      <c r="C118" s="61" t="s">
        <v>174</v>
      </c>
      <c r="D118" s="85" t="s">
        <v>150</v>
      </c>
      <c r="E118" s="65">
        <v>5</v>
      </c>
      <c r="F118" s="65">
        <v>40</v>
      </c>
      <c r="G118" s="65">
        <v>2</v>
      </c>
      <c r="H118" s="62">
        <v>7000000</v>
      </c>
      <c r="I118" s="62">
        <v>14000000</v>
      </c>
      <c r="J118" s="62">
        <v>1300000</v>
      </c>
      <c r="K118" s="15" t="s">
        <v>152</v>
      </c>
    </row>
    <row r="119" spans="1:11" s="44" customFormat="1" ht="12.75" hidden="1" customHeight="1" x14ac:dyDescent="0.25">
      <c r="A119" s="59">
        <v>113</v>
      </c>
      <c r="B119" s="66" t="s">
        <v>175</v>
      </c>
      <c r="C119" s="61" t="s">
        <v>176</v>
      </c>
      <c r="D119" s="66" t="s">
        <v>175</v>
      </c>
      <c r="E119" s="69">
        <v>4</v>
      </c>
      <c r="F119" s="59">
        <v>40</v>
      </c>
      <c r="G119" s="59">
        <v>1</v>
      </c>
      <c r="H119" s="62">
        <v>4000000</v>
      </c>
      <c r="I119" s="62">
        <v>4000000</v>
      </c>
      <c r="J119" s="62">
        <v>1300000</v>
      </c>
      <c r="K119" s="11" t="s">
        <v>177</v>
      </c>
    </row>
    <row r="120" spans="1:11" s="44" customFormat="1" ht="12.75" hidden="1" customHeight="1" x14ac:dyDescent="0.25">
      <c r="A120" s="59">
        <v>114</v>
      </c>
      <c r="B120" s="66" t="s">
        <v>175</v>
      </c>
      <c r="C120" s="61" t="s">
        <v>178</v>
      </c>
      <c r="D120" s="66" t="s">
        <v>175</v>
      </c>
      <c r="E120" s="69">
        <v>4</v>
      </c>
      <c r="F120" s="59">
        <v>40</v>
      </c>
      <c r="G120" s="59">
        <v>1</v>
      </c>
      <c r="H120" s="62">
        <v>6000000</v>
      </c>
      <c r="I120" s="62">
        <v>6000000</v>
      </c>
      <c r="J120" s="62">
        <v>1300000</v>
      </c>
      <c r="K120" s="11" t="s">
        <v>177</v>
      </c>
    </row>
    <row r="121" spans="1:11" s="44" customFormat="1" ht="12.75" hidden="1" customHeight="1" x14ac:dyDescent="0.25">
      <c r="A121" s="59">
        <v>115</v>
      </c>
      <c r="B121" s="66" t="s">
        <v>175</v>
      </c>
      <c r="C121" s="61" t="s">
        <v>179</v>
      </c>
      <c r="D121" s="66" t="s">
        <v>175</v>
      </c>
      <c r="E121" s="69">
        <v>4</v>
      </c>
      <c r="F121" s="59">
        <v>40</v>
      </c>
      <c r="G121" s="59">
        <v>1</v>
      </c>
      <c r="H121" s="62">
        <v>6000000</v>
      </c>
      <c r="I121" s="62">
        <v>6000000</v>
      </c>
      <c r="J121" s="62">
        <v>1300000</v>
      </c>
      <c r="K121" s="11" t="s">
        <v>177</v>
      </c>
    </row>
    <row r="122" spans="1:11" s="44" customFormat="1" ht="12.75" hidden="1" customHeight="1" x14ac:dyDescent="0.25">
      <c r="A122" s="59">
        <v>116</v>
      </c>
      <c r="B122" s="66" t="s">
        <v>175</v>
      </c>
      <c r="C122" s="61" t="s">
        <v>180</v>
      </c>
      <c r="D122" s="66" t="s">
        <v>175</v>
      </c>
      <c r="E122" s="69">
        <v>4</v>
      </c>
      <c r="F122" s="59">
        <v>40</v>
      </c>
      <c r="G122" s="59">
        <v>1</v>
      </c>
      <c r="H122" s="62">
        <v>6000000</v>
      </c>
      <c r="I122" s="62">
        <v>6000000</v>
      </c>
      <c r="J122" s="62">
        <v>1300000</v>
      </c>
      <c r="K122" s="11" t="s">
        <v>177</v>
      </c>
    </row>
    <row r="123" spans="1:11" s="44" customFormat="1" ht="12.75" hidden="1" customHeight="1" x14ac:dyDescent="0.25">
      <c r="A123" s="59">
        <v>117</v>
      </c>
      <c r="B123" s="66" t="s">
        <v>175</v>
      </c>
      <c r="C123" s="61" t="s">
        <v>181</v>
      </c>
      <c r="D123" s="66" t="s">
        <v>175</v>
      </c>
      <c r="E123" s="69">
        <v>4</v>
      </c>
      <c r="F123" s="59">
        <v>40</v>
      </c>
      <c r="G123" s="59">
        <v>2</v>
      </c>
      <c r="H123" s="62">
        <v>5500000</v>
      </c>
      <c r="I123" s="62">
        <v>11000000</v>
      </c>
      <c r="J123" s="62">
        <v>1300000</v>
      </c>
      <c r="K123" s="11" t="s">
        <v>177</v>
      </c>
    </row>
    <row r="124" spans="1:11" s="44" customFormat="1" ht="12.75" hidden="1" customHeight="1" x14ac:dyDescent="0.25">
      <c r="A124" s="59">
        <v>118</v>
      </c>
      <c r="B124" s="66" t="s">
        <v>175</v>
      </c>
      <c r="C124" s="61" t="s">
        <v>182</v>
      </c>
      <c r="D124" s="66" t="s">
        <v>175</v>
      </c>
      <c r="E124" s="69">
        <v>4</v>
      </c>
      <c r="F124" s="59">
        <v>40</v>
      </c>
      <c r="G124" s="59">
        <v>1</v>
      </c>
      <c r="H124" s="62">
        <v>6000000</v>
      </c>
      <c r="I124" s="62">
        <v>6000000</v>
      </c>
      <c r="J124" s="62">
        <v>1300000</v>
      </c>
      <c r="K124" s="11" t="s">
        <v>177</v>
      </c>
    </row>
    <row r="125" spans="1:11" s="44" customFormat="1" ht="12.75" hidden="1" customHeight="1" x14ac:dyDescent="0.25">
      <c r="A125" s="59">
        <v>119</v>
      </c>
      <c r="B125" s="66" t="s">
        <v>175</v>
      </c>
      <c r="C125" s="61" t="s">
        <v>183</v>
      </c>
      <c r="D125" s="66" t="s">
        <v>175</v>
      </c>
      <c r="E125" s="69">
        <v>2</v>
      </c>
      <c r="F125" s="59">
        <v>40</v>
      </c>
      <c r="G125" s="59">
        <v>1</v>
      </c>
      <c r="H125" s="62">
        <v>2500000</v>
      </c>
      <c r="I125" s="62">
        <v>2500000</v>
      </c>
      <c r="J125" s="62">
        <v>1300000</v>
      </c>
      <c r="K125" s="11" t="s">
        <v>177</v>
      </c>
    </row>
    <row r="126" spans="1:11" s="44" customFormat="1" ht="12.75" hidden="1" customHeight="1" x14ac:dyDescent="0.25">
      <c r="A126" s="59">
        <v>120</v>
      </c>
      <c r="B126" s="66" t="s">
        <v>175</v>
      </c>
      <c r="C126" s="61" t="s">
        <v>181</v>
      </c>
      <c r="D126" s="66" t="s">
        <v>175</v>
      </c>
      <c r="E126" s="69">
        <v>5</v>
      </c>
      <c r="F126" s="59">
        <v>40</v>
      </c>
      <c r="G126" s="59">
        <v>1</v>
      </c>
      <c r="H126" s="62">
        <v>6500000</v>
      </c>
      <c r="I126" s="62">
        <v>6500000</v>
      </c>
      <c r="J126" s="62">
        <v>1300000</v>
      </c>
      <c r="K126" s="11" t="s">
        <v>177</v>
      </c>
    </row>
    <row r="127" spans="1:11" s="44" customFormat="1" ht="12.75" hidden="1" customHeight="1" x14ac:dyDescent="0.25">
      <c r="A127" s="59">
        <v>121</v>
      </c>
      <c r="B127" s="66" t="s">
        <v>175</v>
      </c>
      <c r="C127" s="61" t="s">
        <v>184</v>
      </c>
      <c r="D127" s="66" t="s">
        <v>175</v>
      </c>
      <c r="E127" s="69">
        <v>6</v>
      </c>
      <c r="F127" s="59">
        <v>40</v>
      </c>
      <c r="G127" s="59">
        <v>1</v>
      </c>
      <c r="H127" s="62">
        <v>12500000</v>
      </c>
      <c r="I127" s="62">
        <v>12500000</v>
      </c>
      <c r="J127" s="62">
        <v>1300000</v>
      </c>
      <c r="K127" s="11" t="s">
        <v>177</v>
      </c>
    </row>
    <row r="128" spans="1:11" s="44" customFormat="1" ht="12.75" hidden="1" customHeight="1" x14ac:dyDescent="0.25">
      <c r="A128" s="59">
        <v>122</v>
      </c>
      <c r="B128" s="66" t="s">
        <v>175</v>
      </c>
      <c r="C128" s="61" t="s">
        <v>185</v>
      </c>
      <c r="D128" s="66" t="s">
        <v>175</v>
      </c>
      <c r="E128" s="69">
        <v>3</v>
      </c>
      <c r="F128" s="59">
        <v>40</v>
      </c>
      <c r="G128" s="59">
        <v>1</v>
      </c>
      <c r="H128" s="62">
        <v>4000000</v>
      </c>
      <c r="I128" s="62">
        <v>4000000</v>
      </c>
      <c r="J128" s="62">
        <v>1300000</v>
      </c>
      <c r="K128" s="11" t="s">
        <v>177</v>
      </c>
    </row>
    <row r="129" spans="1:11" s="44" customFormat="1" ht="12.75" hidden="1" customHeight="1" x14ac:dyDescent="0.25">
      <c r="A129" s="59">
        <v>123</v>
      </c>
      <c r="B129" s="66" t="s">
        <v>175</v>
      </c>
      <c r="C129" s="61" t="s">
        <v>186</v>
      </c>
      <c r="D129" s="66" t="s">
        <v>175</v>
      </c>
      <c r="E129" s="69">
        <v>4</v>
      </c>
      <c r="F129" s="59">
        <v>40</v>
      </c>
      <c r="G129" s="59">
        <v>1</v>
      </c>
      <c r="H129" s="62">
        <v>5500000</v>
      </c>
      <c r="I129" s="62">
        <v>5500000</v>
      </c>
      <c r="J129" s="62">
        <v>1300000</v>
      </c>
      <c r="K129" s="11" t="s">
        <v>177</v>
      </c>
    </row>
    <row r="130" spans="1:11" s="44" customFormat="1" ht="12.75" hidden="1" customHeight="1" x14ac:dyDescent="0.25">
      <c r="A130" s="59">
        <v>124</v>
      </c>
      <c r="B130" s="66" t="s">
        <v>175</v>
      </c>
      <c r="C130" s="61" t="s">
        <v>187</v>
      </c>
      <c r="D130" s="66" t="s">
        <v>175</v>
      </c>
      <c r="E130" s="69">
        <v>5</v>
      </c>
      <c r="F130" s="59">
        <v>40</v>
      </c>
      <c r="G130" s="59">
        <v>2</v>
      </c>
      <c r="H130" s="62">
        <v>7000000</v>
      </c>
      <c r="I130" s="62">
        <v>14000000</v>
      </c>
      <c r="J130" s="62">
        <v>1300000</v>
      </c>
      <c r="K130" s="11" t="s">
        <v>177</v>
      </c>
    </row>
    <row r="131" spans="1:11" s="44" customFormat="1" ht="12.75" hidden="1" customHeight="1" x14ac:dyDescent="0.25">
      <c r="A131" s="59">
        <v>125</v>
      </c>
      <c r="B131" s="66" t="s">
        <v>175</v>
      </c>
      <c r="C131" s="61" t="s">
        <v>188</v>
      </c>
      <c r="D131" s="66" t="s">
        <v>175</v>
      </c>
      <c r="E131" s="69">
        <v>3</v>
      </c>
      <c r="F131" s="59">
        <v>40</v>
      </c>
      <c r="G131" s="59">
        <v>1</v>
      </c>
      <c r="H131" s="62">
        <v>5500000</v>
      </c>
      <c r="I131" s="62">
        <v>5500000</v>
      </c>
      <c r="J131" s="62">
        <v>1300000</v>
      </c>
      <c r="K131" s="11" t="s">
        <v>177</v>
      </c>
    </row>
    <row r="132" spans="1:11" s="44" customFormat="1" ht="12.75" hidden="1" customHeight="1" x14ac:dyDescent="0.25">
      <c r="A132" s="59">
        <v>126</v>
      </c>
      <c r="B132" s="66" t="s">
        <v>175</v>
      </c>
      <c r="C132" s="61" t="s">
        <v>189</v>
      </c>
      <c r="D132" s="66" t="s">
        <v>175</v>
      </c>
      <c r="E132" s="69">
        <v>1</v>
      </c>
      <c r="F132" s="59">
        <v>40</v>
      </c>
      <c r="G132" s="59">
        <v>1</v>
      </c>
      <c r="H132" s="62">
        <v>1500000</v>
      </c>
      <c r="I132" s="62">
        <v>1500000</v>
      </c>
      <c r="J132" s="62">
        <v>1300000</v>
      </c>
      <c r="K132" s="11" t="s">
        <v>177</v>
      </c>
    </row>
    <row r="133" spans="1:11" s="44" customFormat="1" ht="12.75" hidden="1" customHeight="1" x14ac:dyDescent="0.25">
      <c r="A133" s="59">
        <v>127</v>
      </c>
      <c r="B133" s="66" t="s">
        <v>175</v>
      </c>
      <c r="C133" s="61" t="s">
        <v>190</v>
      </c>
      <c r="D133" s="66" t="s">
        <v>175</v>
      </c>
      <c r="E133" s="69">
        <v>2</v>
      </c>
      <c r="F133" s="59">
        <v>40</v>
      </c>
      <c r="G133" s="59">
        <v>2</v>
      </c>
      <c r="H133" s="62">
        <v>1000000</v>
      </c>
      <c r="I133" s="62">
        <v>2000000</v>
      </c>
      <c r="J133" s="62">
        <v>1300000</v>
      </c>
      <c r="K133" s="11" t="s">
        <v>177</v>
      </c>
    </row>
    <row r="134" spans="1:11" s="44" customFormat="1" ht="12.75" hidden="1" customHeight="1" x14ac:dyDescent="0.25">
      <c r="A134" s="59">
        <v>128</v>
      </c>
      <c r="B134" s="66" t="s">
        <v>175</v>
      </c>
      <c r="C134" s="61" t="s">
        <v>191</v>
      </c>
      <c r="D134" s="66" t="s">
        <v>175</v>
      </c>
      <c r="E134" s="69">
        <v>3</v>
      </c>
      <c r="F134" s="59">
        <v>40</v>
      </c>
      <c r="G134" s="59">
        <v>1</v>
      </c>
      <c r="H134" s="62">
        <v>5500000</v>
      </c>
      <c r="I134" s="62">
        <v>5500000</v>
      </c>
      <c r="J134" s="62">
        <v>1300000</v>
      </c>
      <c r="K134" s="11" t="s">
        <v>177</v>
      </c>
    </row>
    <row r="135" spans="1:11" s="44" customFormat="1" ht="12.75" hidden="1" customHeight="1" x14ac:dyDescent="0.25">
      <c r="A135" s="59">
        <v>129</v>
      </c>
      <c r="B135" s="66" t="s">
        <v>175</v>
      </c>
      <c r="C135" s="61" t="s">
        <v>192</v>
      </c>
      <c r="D135" s="66" t="s">
        <v>175</v>
      </c>
      <c r="E135" s="69">
        <v>2</v>
      </c>
      <c r="F135" s="59">
        <v>40</v>
      </c>
      <c r="G135" s="59">
        <v>1</v>
      </c>
      <c r="H135" s="62">
        <v>2500000</v>
      </c>
      <c r="I135" s="62">
        <v>2500000</v>
      </c>
      <c r="J135" s="62">
        <v>1300000</v>
      </c>
      <c r="K135" s="11" t="s">
        <v>177</v>
      </c>
    </row>
    <row r="136" spans="1:11" s="44" customFormat="1" ht="12.75" hidden="1" customHeight="1" x14ac:dyDescent="0.25">
      <c r="A136" s="59">
        <v>130</v>
      </c>
      <c r="B136" s="66" t="s">
        <v>175</v>
      </c>
      <c r="C136" s="61" t="s">
        <v>193</v>
      </c>
      <c r="D136" s="66" t="s">
        <v>175</v>
      </c>
      <c r="E136" s="69">
        <v>1</v>
      </c>
      <c r="F136" s="59">
        <v>40</v>
      </c>
      <c r="G136" s="59">
        <v>2</v>
      </c>
      <c r="H136" s="62">
        <v>1500000</v>
      </c>
      <c r="I136" s="62">
        <v>3000000</v>
      </c>
      <c r="J136" s="62">
        <v>1300000</v>
      </c>
      <c r="K136" s="11" t="s">
        <v>177</v>
      </c>
    </row>
    <row r="137" spans="1:11" s="44" customFormat="1" ht="12.75" hidden="1" customHeight="1" x14ac:dyDescent="0.25">
      <c r="A137" s="59">
        <v>131</v>
      </c>
      <c r="B137" s="66" t="s">
        <v>175</v>
      </c>
      <c r="C137" s="61" t="s">
        <v>194</v>
      </c>
      <c r="D137" s="66" t="s">
        <v>175</v>
      </c>
      <c r="E137" s="69">
        <v>1</v>
      </c>
      <c r="F137" s="59">
        <v>40</v>
      </c>
      <c r="G137" s="59">
        <v>3</v>
      </c>
      <c r="H137" s="62">
        <v>1500000</v>
      </c>
      <c r="I137" s="62">
        <v>4500000</v>
      </c>
      <c r="J137" s="62">
        <v>1300000</v>
      </c>
      <c r="K137" s="11" t="s">
        <v>177</v>
      </c>
    </row>
    <row r="138" spans="1:11" s="44" customFormat="1" ht="12.75" hidden="1" customHeight="1" x14ac:dyDescent="0.25">
      <c r="A138" s="59">
        <v>132</v>
      </c>
      <c r="B138" s="66" t="s">
        <v>175</v>
      </c>
      <c r="C138" s="61" t="s">
        <v>195</v>
      </c>
      <c r="D138" s="66" t="s">
        <v>175</v>
      </c>
      <c r="E138" s="69">
        <v>1</v>
      </c>
      <c r="F138" s="59">
        <v>40</v>
      </c>
      <c r="G138" s="59">
        <v>1</v>
      </c>
      <c r="H138" s="62">
        <v>1500000</v>
      </c>
      <c r="I138" s="62">
        <v>1500000</v>
      </c>
      <c r="J138" s="62">
        <v>1300000</v>
      </c>
      <c r="K138" s="11" t="s">
        <v>177</v>
      </c>
    </row>
    <row r="139" spans="1:11" s="44" customFormat="1" ht="12.75" hidden="1" customHeight="1" x14ac:dyDescent="0.25">
      <c r="A139" s="59">
        <v>133</v>
      </c>
      <c r="B139" s="66" t="s">
        <v>175</v>
      </c>
      <c r="C139" s="61" t="s">
        <v>196</v>
      </c>
      <c r="D139" s="66" t="s">
        <v>175</v>
      </c>
      <c r="E139" s="69">
        <v>1</v>
      </c>
      <c r="F139" s="59">
        <v>40</v>
      </c>
      <c r="G139" s="59">
        <v>1</v>
      </c>
      <c r="H139" s="62">
        <v>1500000</v>
      </c>
      <c r="I139" s="62">
        <v>1500000</v>
      </c>
      <c r="J139" s="62">
        <v>1300000</v>
      </c>
      <c r="K139" s="11" t="s">
        <v>177</v>
      </c>
    </row>
    <row r="140" spans="1:11" s="44" customFormat="1" ht="12.75" hidden="1" customHeight="1" x14ac:dyDescent="0.25">
      <c r="A140" s="59">
        <v>134</v>
      </c>
      <c r="B140" s="66" t="s">
        <v>175</v>
      </c>
      <c r="C140" s="61" t="s">
        <v>197</v>
      </c>
      <c r="D140" s="66" t="s">
        <v>175</v>
      </c>
      <c r="E140" s="69">
        <v>1</v>
      </c>
      <c r="F140" s="59">
        <v>40</v>
      </c>
      <c r="G140" s="59">
        <v>1</v>
      </c>
      <c r="H140" s="62">
        <v>1500000</v>
      </c>
      <c r="I140" s="62">
        <v>1500000</v>
      </c>
      <c r="J140" s="62">
        <v>1300000</v>
      </c>
      <c r="K140" s="11" t="s">
        <v>177</v>
      </c>
    </row>
    <row r="141" spans="1:11" s="44" customFormat="1" ht="12.75" hidden="1" customHeight="1" x14ac:dyDescent="0.25">
      <c r="A141" s="59">
        <v>135</v>
      </c>
      <c r="B141" s="66" t="s">
        <v>175</v>
      </c>
      <c r="C141" s="61" t="s">
        <v>198</v>
      </c>
      <c r="D141" s="66" t="s">
        <v>175</v>
      </c>
      <c r="E141" s="69">
        <v>1</v>
      </c>
      <c r="F141" s="59">
        <v>40</v>
      </c>
      <c r="G141" s="59">
        <v>1</v>
      </c>
      <c r="H141" s="62">
        <v>1500000</v>
      </c>
      <c r="I141" s="62">
        <v>1500000</v>
      </c>
      <c r="J141" s="62">
        <v>1300000</v>
      </c>
      <c r="K141" s="11" t="s">
        <v>177</v>
      </c>
    </row>
    <row r="142" spans="1:11" s="44" customFormat="1" ht="12.75" hidden="1" customHeight="1" x14ac:dyDescent="0.25">
      <c r="A142" s="59">
        <v>136</v>
      </c>
      <c r="B142" s="66" t="s">
        <v>175</v>
      </c>
      <c r="C142" s="61" t="s">
        <v>199</v>
      </c>
      <c r="D142" s="66" t="s">
        <v>175</v>
      </c>
      <c r="E142" s="69">
        <v>1</v>
      </c>
      <c r="F142" s="59">
        <v>40</v>
      </c>
      <c r="G142" s="59">
        <v>1</v>
      </c>
      <c r="H142" s="62">
        <v>1500000</v>
      </c>
      <c r="I142" s="62">
        <v>1500000</v>
      </c>
      <c r="J142" s="62">
        <v>1300000</v>
      </c>
      <c r="K142" s="11" t="s">
        <v>177</v>
      </c>
    </row>
    <row r="143" spans="1:11" s="44" customFormat="1" ht="12.75" hidden="1" customHeight="1" x14ac:dyDescent="0.25">
      <c r="A143" s="59">
        <v>137</v>
      </c>
      <c r="B143" s="66" t="s">
        <v>175</v>
      </c>
      <c r="C143" s="61" t="s">
        <v>200</v>
      </c>
      <c r="D143" s="66" t="s">
        <v>175</v>
      </c>
      <c r="E143" s="69">
        <v>1</v>
      </c>
      <c r="F143" s="59">
        <v>40</v>
      </c>
      <c r="G143" s="59">
        <v>1</v>
      </c>
      <c r="H143" s="62">
        <v>1500000</v>
      </c>
      <c r="I143" s="62">
        <v>1500000</v>
      </c>
      <c r="J143" s="62">
        <v>1300000</v>
      </c>
      <c r="K143" s="11" t="s">
        <v>177</v>
      </c>
    </row>
    <row r="144" spans="1:11" s="44" customFormat="1" ht="12.75" hidden="1" customHeight="1" x14ac:dyDescent="0.25">
      <c r="A144" s="59">
        <v>138</v>
      </c>
      <c r="B144" s="66" t="s">
        <v>175</v>
      </c>
      <c r="C144" s="61" t="s">
        <v>201</v>
      </c>
      <c r="D144" s="66" t="s">
        <v>175</v>
      </c>
      <c r="E144" s="69">
        <v>1</v>
      </c>
      <c r="F144" s="59">
        <v>40</v>
      </c>
      <c r="G144" s="59">
        <v>2</v>
      </c>
      <c r="H144" s="62">
        <v>1000000</v>
      </c>
      <c r="I144" s="62">
        <v>2000000</v>
      </c>
      <c r="J144" s="62">
        <v>1300000</v>
      </c>
      <c r="K144" s="11" t="s">
        <v>177</v>
      </c>
    </row>
    <row r="145" spans="1:11" s="44" customFormat="1" ht="12.75" hidden="1" customHeight="1" x14ac:dyDescent="0.25">
      <c r="A145" s="59">
        <v>139</v>
      </c>
      <c r="B145" s="66" t="s">
        <v>175</v>
      </c>
      <c r="C145" s="61" t="s">
        <v>202</v>
      </c>
      <c r="D145" s="66" t="s">
        <v>175</v>
      </c>
      <c r="E145" s="69">
        <v>1</v>
      </c>
      <c r="F145" s="59">
        <v>40</v>
      </c>
      <c r="G145" s="59">
        <v>4</v>
      </c>
      <c r="H145" s="62">
        <v>1500000</v>
      </c>
      <c r="I145" s="62">
        <v>6000000</v>
      </c>
      <c r="J145" s="62">
        <v>1300000</v>
      </c>
      <c r="K145" s="11" t="s">
        <v>177</v>
      </c>
    </row>
    <row r="146" spans="1:11" s="44" customFormat="1" ht="12.75" hidden="1" customHeight="1" x14ac:dyDescent="0.25">
      <c r="A146" s="59">
        <v>140</v>
      </c>
      <c r="B146" s="66" t="s">
        <v>175</v>
      </c>
      <c r="C146" s="61" t="s">
        <v>203</v>
      </c>
      <c r="D146" s="66" t="s">
        <v>175</v>
      </c>
      <c r="E146" s="69">
        <v>1</v>
      </c>
      <c r="F146" s="59">
        <v>40</v>
      </c>
      <c r="G146" s="59">
        <v>3</v>
      </c>
      <c r="H146" s="62">
        <v>1500000</v>
      </c>
      <c r="I146" s="62">
        <v>4500000</v>
      </c>
      <c r="J146" s="62">
        <v>1300000</v>
      </c>
      <c r="K146" s="11" t="s">
        <v>177</v>
      </c>
    </row>
    <row r="147" spans="1:11" s="44" customFormat="1" ht="12.75" hidden="1" customHeight="1" x14ac:dyDescent="0.25">
      <c r="A147" s="59">
        <v>141</v>
      </c>
      <c r="B147" s="66" t="s">
        <v>175</v>
      </c>
      <c r="C147" s="61" t="s">
        <v>204</v>
      </c>
      <c r="D147" s="66" t="s">
        <v>175</v>
      </c>
      <c r="E147" s="69">
        <v>3</v>
      </c>
      <c r="F147" s="59">
        <v>40</v>
      </c>
      <c r="G147" s="59">
        <v>4</v>
      </c>
      <c r="H147" s="62">
        <v>5500000</v>
      </c>
      <c r="I147" s="62">
        <v>22000000</v>
      </c>
      <c r="J147" s="62">
        <v>1300000</v>
      </c>
      <c r="K147" s="11" t="s">
        <v>177</v>
      </c>
    </row>
    <row r="148" spans="1:11" s="44" customFormat="1" ht="24" hidden="1" customHeight="1" x14ac:dyDescent="0.25">
      <c r="A148" s="59">
        <v>142</v>
      </c>
      <c r="B148" s="66" t="s">
        <v>175</v>
      </c>
      <c r="C148" s="61" t="s">
        <v>205</v>
      </c>
      <c r="D148" s="66" t="s">
        <v>175</v>
      </c>
      <c r="E148" s="69">
        <v>1</v>
      </c>
      <c r="F148" s="59">
        <v>40</v>
      </c>
      <c r="G148" s="59">
        <v>2</v>
      </c>
      <c r="H148" s="62">
        <v>1500000</v>
      </c>
      <c r="I148" s="62">
        <v>3000000</v>
      </c>
      <c r="J148" s="62">
        <v>1300000</v>
      </c>
      <c r="K148" s="11" t="s">
        <v>177</v>
      </c>
    </row>
    <row r="149" spans="1:11" s="44" customFormat="1" ht="15.75" hidden="1" customHeight="1" x14ac:dyDescent="0.25">
      <c r="A149" s="59">
        <v>143</v>
      </c>
      <c r="B149" s="66" t="s">
        <v>175</v>
      </c>
      <c r="C149" s="61" t="s">
        <v>206</v>
      </c>
      <c r="D149" s="66" t="s">
        <v>175</v>
      </c>
      <c r="E149" s="69">
        <v>1</v>
      </c>
      <c r="F149" s="59">
        <v>40</v>
      </c>
      <c r="G149" s="59">
        <v>3</v>
      </c>
      <c r="H149" s="62">
        <v>1500000</v>
      </c>
      <c r="I149" s="62">
        <v>4500000</v>
      </c>
      <c r="J149" s="62">
        <v>1300000</v>
      </c>
      <c r="K149" s="11" t="s">
        <v>177</v>
      </c>
    </row>
    <row r="150" spans="1:11" s="44" customFormat="1" ht="15.75" hidden="1" customHeight="1" x14ac:dyDescent="0.25">
      <c r="A150" s="59">
        <v>144</v>
      </c>
      <c r="B150" s="66" t="s">
        <v>175</v>
      </c>
      <c r="C150" s="61" t="s">
        <v>207</v>
      </c>
      <c r="D150" s="66" t="s">
        <v>175</v>
      </c>
      <c r="E150" s="69">
        <v>1</v>
      </c>
      <c r="F150" s="59">
        <v>40</v>
      </c>
      <c r="G150" s="59">
        <v>1</v>
      </c>
      <c r="H150" s="62">
        <v>1500000</v>
      </c>
      <c r="I150" s="62">
        <v>1500000</v>
      </c>
      <c r="J150" s="62">
        <v>1300000</v>
      </c>
      <c r="K150" s="11" t="s">
        <v>177</v>
      </c>
    </row>
    <row r="151" spans="1:11" s="44" customFormat="1" ht="15.75" hidden="1" customHeight="1" x14ac:dyDescent="0.25">
      <c r="A151" s="59">
        <v>145</v>
      </c>
      <c r="B151" s="66" t="s">
        <v>175</v>
      </c>
      <c r="C151" s="61" t="s">
        <v>208</v>
      </c>
      <c r="D151" s="66" t="s">
        <v>175</v>
      </c>
      <c r="E151" s="69">
        <v>1</v>
      </c>
      <c r="F151" s="59">
        <v>40</v>
      </c>
      <c r="G151" s="59">
        <v>1</v>
      </c>
      <c r="H151" s="62">
        <v>1500000</v>
      </c>
      <c r="I151" s="62">
        <v>1500000</v>
      </c>
      <c r="J151" s="62">
        <v>1300000</v>
      </c>
      <c r="K151" s="11" t="s">
        <v>177</v>
      </c>
    </row>
    <row r="152" spans="1:11" s="44" customFormat="1" ht="15.75" hidden="1" customHeight="1" x14ac:dyDescent="0.25">
      <c r="A152" s="59">
        <v>146</v>
      </c>
      <c r="B152" s="66" t="s">
        <v>175</v>
      </c>
      <c r="C152" s="61" t="s">
        <v>209</v>
      </c>
      <c r="D152" s="66" t="s">
        <v>175</v>
      </c>
      <c r="E152" s="69">
        <v>2</v>
      </c>
      <c r="F152" s="59">
        <v>40</v>
      </c>
      <c r="G152" s="59">
        <v>1</v>
      </c>
      <c r="H152" s="62">
        <v>3500000</v>
      </c>
      <c r="I152" s="62">
        <v>3500000</v>
      </c>
      <c r="J152" s="62">
        <v>1300000</v>
      </c>
      <c r="K152" s="11" t="s">
        <v>177</v>
      </c>
    </row>
    <row r="153" spans="1:11" s="44" customFormat="1" ht="15.75" hidden="1" customHeight="1" x14ac:dyDescent="0.25">
      <c r="A153" s="59">
        <v>147</v>
      </c>
      <c r="B153" s="66" t="s">
        <v>175</v>
      </c>
      <c r="C153" s="61" t="s">
        <v>210</v>
      </c>
      <c r="D153" s="66" t="s">
        <v>175</v>
      </c>
      <c r="E153" s="69">
        <v>1</v>
      </c>
      <c r="F153" s="59">
        <v>40</v>
      </c>
      <c r="G153" s="59">
        <v>1</v>
      </c>
      <c r="H153" s="62">
        <v>1500000</v>
      </c>
      <c r="I153" s="62">
        <v>1500000</v>
      </c>
      <c r="J153" s="62">
        <v>1300000</v>
      </c>
      <c r="K153" s="11" t="s">
        <v>177</v>
      </c>
    </row>
    <row r="154" spans="1:11" s="44" customFormat="1" ht="15.75" hidden="1" customHeight="1" x14ac:dyDescent="0.25">
      <c r="A154" s="59">
        <v>148</v>
      </c>
      <c r="B154" s="66" t="s">
        <v>175</v>
      </c>
      <c r="C154" s="61" t="s">
        <v>211</v>
      </c>
      <c r="D154" s="66" t="s">
        <v>175</v>
      </c>
      <c r="E154" s="69">
        <v>1</v>
      </c>
      <c r="F154" s="59">
        <v>40</v>
      </c>
      <c r="G154" s="59">
        <v>1</v>
      </c>
      <c r="H154" s="62">
        <v>1500000</v>
      </c>
      <c r="I154" s="62">
        <v>1500000</v>
      </c>
      <c r="J154" s="62">
        <v>1300000</v>
      </c>
      <c r="K154" s="11" t="s">
        <v>177</v>
      </c>
    </row>
    <row r="155" spans="1:11" s="44" customFormat="1" ht="15.75" hidden="1" customHeight="1" x14ac:dyDescent="0.25">
      <c r="A155" s="59">
        <v>149</v>
      </c>
      <c r="B155" s="66" t="s">
        <v>175</v>
      </c>
      <c r="C155" s="61" t="s">
        <v>212</v>
      </c>
      <c r="D155" s="66" t="s">
        <v>175</v>
      </c>
      <c r="E155" s="69">
        <v>2</v>
      </c>
      <c r="F155" s="59">
        <v>40</v>
      </c>
      <c r="G155" s="59">
        <v>1</v>
      </c>
      <c r="H155" s="62">
        <v>2500000</v>
      </c>
      <c r="I155" s="62">
        <v>2500000</v>
      </c>
      <c r="J155" s="62">
        <v>1300000</v>
      </c>
      <c r="K155" s="11" t="s">
        <v>177</v>
      </c>
    </row>
    <row r="156" spans="1:11" s="44" customFormat="1" ht="15.75" hidden="1" customHeight="1" x14ac:dyDescent="0.25">
      <c r="A156" s="59">
        <v>150</v>
      </c>
      <c r="B156" s="66" t="s">
        <v>175</v>
      </c>
      <c r="C156" s="61" t="s">
        <v>213</v>
      </c>
      <c r="D156" s="66" t="s">
        <v>175</v>
      </c>
      <c r="E156" s="69">
        <v>1</v>
      </c>
      <c r="F156" s="59">
        <v>40</v>
      </c>
      <c r="G156" s="59">
        <v>1</v>
      </c>
      <c r="H156" s="62">
        <v>2500000</v>
      </c>
      <c r="I156" s="62">
        <v>2500000</v>
      </c>
      <c r="J156" s="62">
        <v>1300000</v>
      </c>
      <c r="K156" s="11" t="s">
        <v>177</v>
      </c>
    </row>
    <row r="157" spans="1:11" s="44" customFormat="1" ht="15.75" hidden="1" customHeight="1" x14ac:dyDescent="0.25">
      <c r="A157" s="59">
        <v>151</v>
      </c>
      <c r="B157" s="66" t="s">
        <v>175</v>
      </c>
      <c r="C157" s="61" t="s">
        <v>214</v>
      </c>
      <c r="D157" s="66" t="s">
        <v>175</v>
      </c>
      <c r="E157" s="69">
        <v>1</v>
      </c>
      <c r="F157" s="59">
        <v>40</v>
      </c>
      <c r="G157" s="59">
        <v>1</v>
      </c>
      <c r="H157" s="62">
        <v>2500000</v>
      </c>
      <c r="I157" s="62">
        <v>2500000</v>
      </c>
      <c r="J157" s="62">
        <v>1300000</v>
      </c>
      <c r="K157" s="11" t="s">
        <v>177</v>
      </c>
    </row>
    <row r="158" spans="1:11" s="44" customFormat="1" ht="15.75" hidden="1" customHeight="1" x14ac:dyDescent="0.25">
      <c r="A158" s="59">
        <v>152</v>
      </c>
      <c r="B158" s="66" t="s">
        <v>175</v>
      </c>
      <c r="C158" s="61" t="s">
        <v>215</v>
      </c>
      <c r="D158" s="66" t="s">
        <v>175</v>
      </c>
      <c r="E158" s="69">
        <v>1</v>
      </c>
      <c r="F158" s="59">
        <v>40</v>
      </c>
      <c r="G158" s="59">
        <v>1</v>
      </c>
      <c r="H158" s="62">
        <v>1500000</v>
      </c>
      <c r="I158" s="62">
        <v>1500000</v>
      </c>
      <c r="J158" s="62">
        <v>1300000</v>
      </c>
      <c r="K158" s="11" t="s">
        <v>177</v>
      </c>
    </row>
    <row r="159" spans="1:11" s="44" customFormat="1" ht="15.75" hidden="1" customHeight="1" x14ac:dyDescent="0.25">
      <c r="A159" s="59">
        <v>153</v>
      </c>
      <c r="B159" s="66" t="s">
        <v>175</v>
      </c>
      <c r="C159" s="61" t="s">
        <v>216</v>
      </c>
      <c r="D159" s="66" t="s">
        <v>175</v>
      </c>
      <c r="E159" s="69">
        <v>2</v>
      </c>
      <c r="F159" s="59">
        <v>40</v>
      </c>
      <c r="G159" s="59">
        <v>1</v>
      </c>
      <c r="H159" s="62">
        <v>2500000</v>
      </c>
      <c r="I159" s="62">
        <v>2500000</v>
      </c>
      <c r="J159" s="62">
        <v>1300000</v>
      </c>
      <c r="K159" s="11" t="s">
        <v>177</v>
      </c>
    </row>
    <row r="160" spans="1:11" s="44" customFormat="1" ht="15.75" hidden="1" customHeight="1" x14ac:dyDescent="0.25">
      <c r="A160" s="59">
        <v>154</v>
      </c>
      <c r="B160" s="66" t="s">
        <v>175</v>
      </c>
      <c r="C160" s="61" t="s">
        <v>217</v>
      </c>
      <c r="D160" s="66" t="s">
        <v>175</v>
      </c>
      <c r="E160" s="69">
        <v>1</v>
      </c>
      <c r="F160" s="59">
        <v>40</v>
      </c>
      <c r="G160" s="59">
        <v>1</v>
      </c>
      <c r="H160" s="62">
        <v>1500000</v>
      </c>
      <c r="I160" s="62">
        <v>1500000</v>
      </c>
      <c r="J160" s="62">
        <v>1300000</v>
      </c>
      <c r="K160" s="11" t="s">
        <v>177</v>
      </c>
    </row>
    <row r="161" spans="1:11" s="44" customFormat="1" ht="15.75" hidden="1" customHeight="1" x14ac:dyDescent="0.25">
      <c r="A161" s="59">
        <v>155</v>
      </c>
      <c r="B161" s="66" t="s">
        <v>175</v>
      </c>
      <c r="C161" s="61" t="s">
        <v>218</v>
      </c>
      <c r="D161" s="66" t="s">
        <v>175</v>
      </c>
      <c r="E161" s="69">
        <v>1</v>
      </c>
      <c r="F161" s="59">
        <v>40</v>
      </c>
      <c r="G161" s="59">
        <v>2</v>
      </c>
      <c r="H161" s="62">
        <v>1500000</v>
      </c>
      <c r="I161" s="62">
        <v>3000000</v>
      </c>
      <c r="J161" s="62">
        <v>1300000</v>
      </c>
      <c r="K161" s="11" t="s">
        <v>177</v>
      </c>
    </row>
    <row r="162" spans="1:11" s="44" customFormat="1" ht="15.75" hidden="1" customHeight="1" x14ac:dyDescent="0.25">
      <c r="A162" s="59">
        <v>156</v>
      </c>
      <c r="B162" s="66" t="s">
        <v>175</v>
      </c>
      <c r="C162" s="61" t="s">
        <v>219</v>
      </c>
      <c r="D162" s="66" t="s">
        <v>175</v>
      </c>
      <c r="E162" s="69">
        <v>1</v>
      </c>
      <c r="F162" s="59">
        <v>40</v>
      </c>
      <c r="G162" s="59">
        <v>1</v>
      </c>
      <c r="H162" s="62">
        <v>1500000</v>
      </c>
      <c r="I162" s="62">
        <v>1500000</v>
      </c>
      <c r="J162" s="62">
        <v>1300000</v>
      </c>
      <c r="K162" s="11" t="s">
        <v>177</v>
      </c>
    </row>
    <row r="163" spans="1:11" s="44" customFormat="1" ht="15.75" hidden="1" customHeight="1" x14ac:dyDescent="0.25">
      <c r="A163" s="59">
        <v>157</v>
      </c>
      <c r="B163" s="66" t="s">
        <v>175</v>
      </c>
      <c r="C163" s="61" t="s">
        <v>220</v>
      </c>
      <c r="D163" s="66" t="s">
        <v>175</v>
      </c>
      <c r="E163" s="69">
        <v>9</v>
      </c>
      <c r="F163" s="59">
        <v>60</v>
      </c>
      <c r="G163" s="59">
        <v>1</v>
      </c>
      <c r="H163" s="62">
        <v>21340000</v>
      </c>
      <c r="I163" s="62">
        <v>21340000</v>
      </c>
      <c r="J163" s="62">
        <v>1300000</v>
      </c>
      <c r="K163" s="11" t="s">
        <v>177</v>
      </c>
    </row>
    <row r="164" spans="1:11" s="44" customFormat="1" ht="15.75" hidden="1" customHeight="1" x14ac:dyDescent="0.25">
      <c r="A164" s="59">
        <v>158</v>
      </c>
      <c r="B164" s="66" t="s">
        <v>175</v>
      </c>
      <c r="C164" s="61" t="s">
        <v>220</v>
      </c>
      <c r="D164" s="66" t="s">
        <v>175</v>
      </c>
      <c r="E164" s="69">
        <v>5</v>
      </c>
      <c r="F164" s="59">
        <v>40</v>
      </c>
      <c r="G164" s="59">
        <v>1</v>
      </c>
      <c r="H164" s="62">
        <v>11000000</v>
      </c>
      <c r="I164" s="62">
        <v>11000000</v>
      </c>
      <c r="J164" s="62">
        <v>1300000</v>
      </c>
      <c r="K164" s="11" t="s">
        <v>177</v>
      </c>
    </row>
    <row r="165" spans="1:11" s="44" customFormat="1" ht="15.75" hidden="1" customHeight="1" x14ac:dyDescent="0.25">
      <c r="A165" s="59">
        <v>159</v>
      </c>
      <c r="B165" s="66" t="s">
        <v>175</v>
      </c>
      <c r="C165" s="61" t="s">
        <v>221</v>
      </c>
      <c r="D165" s="66" t="s">
        <v>175</v>
      </c>
      <c r="E165" s="69">
        <v>2</v>
      </c>
      <c r="F165" s="59">
        <v>40</v>
      </c>
      <c r="G165" s="59">
        <v>1</v>
      </c>
      <c r="H165" s="62">
        <v>9000000</v>
      </c>
      <c r="I165" s="62">
        <v>9000000</v>
      </c>
      <c r="J165" s="62">
        <v>1300000</v>
      </c>
      <c r="K165" s="11" t="s">
        <v>177</v>
      </c>
    </row>
    <row r="166" spans="1:11" s="44" customFormat="1" ht="15.75" hidden="1" customHeight="1" x14ac:dyDescent="0.25">
      <c r="A166" s="59">
        <v>160</v>
      </c>
      <c r="B166" s="66" t="s">
        <v>175</v>
      </c>
      <c r="C166" s="61" t="s">
        <v>222</v>
      </c>
      <c r="D166" s="66" t="s">
        <v>175</v>
      </c>
      <c r="E166" s="69">
        <v>1</v>
      </c>
      <c r="F166" s="59">
        <v>40</v>
      </c>
      <c r="G166" s="59">
        <v>2</v>
      </c>
      <c r="H166" s="62">
        <v>2500000</v>
      </c>
      <c r="I166" s="62">
        <v>5000000</v>
      </c>
      <c r="J166" s="62">
        <v>1300000</v>
      </c>
      <c r="K166" s="11" t="s">
        <v>177</v>
      </c>
    </row>
    <row r="167" spans="1:11" s="44" customFormat="1" ht="15.75" hidden="1" customHeight="1" x14ac:dyDescent="0.25">
      <c r="A167" s="59">
        <v>161</v>
      </c>
      <c r="B167" s="66" t="s">
        <v>175</v>
      </c>
      <c r="C167" s="61" t="s">
        <v>223</v>
      </c>
      <c r="D167" s="66" t="s">
        <v>175</v>
      </c>
      <c r="E167" s="69">
        <v>1</v>
      </c>
      <c r="F167" s="59">
        <v>40</v>
      </c>
      <c r="G167" s="59">
        <v>1</v>
      </c>
      <c r="H167" s="62">
        <v>2500000</v>
      </c>
      <c r="I167" s="62">
        <v>2500000</v>
      </c>
      <c r="J167" s="62">
        <v>1300000</v>
      </c>
      <c r="K167" s="11" t="s">
        <v>177</v>
      </c>
    </row>
    <row r="168" spans="1:11" s="44" customFormat="1" ht="15.75" hidden="1" customHeight="1" x14ac:dyDescent="0.25">
      <c r="A168" s="59">
        <v>162</v>
      </c>
      <c r="B168" s="66" t="s">
        <v>175</v>
      </c>
      <c r="C168" s="61" t="s">
        <v>224</v>
      </c>
      <c r="D168" s="66" t="s">
        <v>175</v>
      </c>
      <c r="E168" s="69">
        <v>2</v>
      </c>
      <c r="F168" s="59">
        <v>40</v>
      </c>
      <c r="G168" s="59">
        <v>1</v>
      </c>
      <c r="H168" s="62">
        <v>2500000</v>
      </c>
      <c r="I168" s="62">
        <v>2500000</v>
      </c>
      <c r="J168" s="62">
        <v>1300000</v>
      </c>
      <c r="K168" s="11" t="s">
        <v>177</v>
      </c>
    </row>
    <row r="169" spans="1:11" s="44" customFormat="1" ht="15.75" hidden="1" customHeight="1" x14ac:dyDescent="0.25">
      <c r="A169" s="59">
        <v>163</v>
      </c>
      <c r="B169" s="66" t="s">
        <v>175</v>
      </c>
      <c r="C169" s="61" t="s">
        <v>225</v>
      </c>
      <c r="D169" s="66" t="s">
        <v>175</v>
      </c>
      <c r="E169" s="69">
        <v>2</v>
      </c>
      <c r="F169" s="59">
        <v>40</v>
      </c>
      <c r="G169" s="59">
        <v>1</v>
      </c>
      <c r="H169" s="62">
        <v>2500000</v>
      </c>
      <c r="I169" s="62">
        <v>2500000</v>
      </c>
      <c r="J169" s="62">
        <v>1300000</v>
      </c>
      <c r="K169" s="11" t="s">
        <v>177</v>
      </c>
    </row>
    <row r="170" spans="1:11" s="44" customFormat="1" ht="15.75" hidden="1" customHeight="1" x14ac:dyDescent="0.25">
      <c r="A170" s="59">
        <v>164</v>
      </c>
      <c r="B170" s="66" t="s">
        <v>175</v>
      </c>
      <c r="C170" s="61" t="s">
        <v>226</v>
      </c>
      <c r="D170" s="66" t="s">
        <v>175</v>
      </c>
      <c r="E170" s="69">
        <v>2</v>
      </c>
      <c r="F170" s="59">
        <v>40</v>
      </c>
      <c r="G170" s="59">
        <v>1</v>
      </c>
      <c r="H170" s="62">
        <v>2500000</v>
      </c>
      <c r="I170" s="62">
        <v>2500000</v>
      </c>
      <c r="J170" s="62">
        <v>1300000</v>
      </c>
      <c r="K170" s="11" t="s">
        <v>177</v>
      </c>
    </row>
    <row r="171" spans="1:11" s="44" customFormat="1" ht="15.75" hidden="1" customHeight="1" x14ac:dyDescent="0.25">
      <c r="A171" s="59">
        <v>165</v>
      </c>
      <c r="B171" s="66" t="s">
        <v>175</v>
      </c>
      <c r="C171" s="61" t="s">
        <v>227</v>
      </c>
      <c r="D171" s="66" t="s">
        <v>175</v>
      </c>
      <c r="E171" s="69">
        <v>1</v>
      </c>
      <c r="F171" s="59">
        <v>40</v>
      </c>
      <c r="G171" s="59">
        <v>2</v>
      </c>
      <c r="H171" s="62">
        <v>1500000</v>
      </c>
      <c r="I171" s="62">
        <v>3000000</v>
      </c>
      <c r="J171" s="62">
        <v>1300000</v>
      </c>
      <c r="K171" s="11" t="s">
        <v>177</v>
      </c>
    </row>
    <row r="172" spans="1:11" s="44" customFormat="1" ht="15.75" hidden="1" customHeight="1" x14ac:dyDescent="0.25">
      <c r="A172" s="59">
        <v>166</v>
      </c>
      <c r="B172" s="66" t="s">
        <v>175</v>
      </c>
      <c r="C172" s="61" t="s">
        <v>228</v>
      </c>
      <c r="D172" s="66" t="s">
        <v>175</v>
      </c>
      <c r="E172" s="69">
        <v>2</v>
      </c>
      <c r="F172" s="59">
        <v>40</v>
      </c>
      <c r="G172" s="59">
        <v>1</v>
      </c>
      <c r="H172" s="62">
        <v>2500000</v>
      </c>
      <c r="I172" s="62">
        <v>2500000</v>
      </c>
      <c r="J172" s="62">
        <v>1300000</v>
      </c>
      <c r="K172" s="11" t="s">
        <v>177</v>
      </c>
    </row>
    <row r="173" spans="1:11" s="44" customFormat="1" ht="15.75" hidden="1" customHeight="1" x14ac:dyDescent="0.25">
      <c r="A173" s="59">
        <v>167</v>
      </c>
      <c r="B173" s="66" t="s">
        <v>175</v>
      </c>
      <c r="C173" s="61" t="s">
        <v>229</v>
      </c>
      <c r="D173" s="66" t="s">
        <v>175</v>
      </c>
      <c r="E173" s="69">
        <v>2</v>
      </c>
      <c r="F173" s="59">
        <v>40</v>
      </c>
      <c r="G173" s="59">
        <v>1</v>
      </c>
      <c r="H173" s="62">
        <v>2500000</v>
      </c>
      <c r="I173" s="62">
        <v>2500000</v>
      </c>
      <c r="J173" s="62">
        <v>1300000</v>
      </c>
      <c r="K173" s="11" t="s">
        <v>177</v>
      </c>
    </row>
    <row r="174" spans="1:11" s="44" customFormat="1" ht="15.75" hidden="1" customHeight="1" x14ac:dyDescent="0.25">
      <c r="A174" s="59">
        <v>168</v>
      </c>
      <c r="B174" s="66" t="s">
        <v>175</v>
      </c>
      <c r="C174" s="61" t="s">
        <v>230</v>
      </c>
      <c r="D174" s="66" t="s">
        <v>175</v>
      </c>
      <c r="E174" s="69">
        <v>1</v>
      </c>
      <c r="F174" s="59">
        <v>40</v>
      </c>
      <c r="G174" s="59">
        <v>1</v>
      </c>
      <c r="H174" s="62">
        <v>2500000</v>
      </c>
      <c r="I174" s="62">
        <v>2500000</v>
      </c>
      <c r="J174" s="62">
        <v>1300000</v>
      </c>
      <c r="K174" s="11" t="s">
        <v>177</v>
      </c>
    </row>
    <row r="175" spans="1:11" s="44" customFormat="1" ht="15.75" hidden="1" customHeight="1" x14ac:dyDescent="0.25">
      <c r="A175" s="59">
        <v>169</v>
      </c>
      <c r="B175" s="66" t="s">
        <v>175</v>
      </c>
      <c r="C175" s="61" t="s">
        <v>231</v>
      </c>
      <c r="D175" s="66" t="s">
        <v>175</v>
      </c>
      <c r="E175" s="69">
        <v>9</v>
      </c>
      <c r="F175" s="59">
        <v>60</v>
      </c>
      <c r="G175" s="59">
        <v>1</v>
      </c>
      <c r="H175" s="62">
        <v>34920000</v>
      </c>
      <c r="I175" s="62">
        <v>34920000</v>
      </c>
      <c r="J175" s="62">
        <v>1300000</v>
      </c>
      <c r="K175" s="11" t="s">
        <v>177</v>
      </c>
    </row>
    <row r="176" spans="1:11" s="44" customFormat="1" ht="15.75" hidden="1" customHeight="1" x14ac:dyDescent="0.25">
      <c r="A176" s="59">
        <v>170</v>
      </c>
      <c r="B176" s="66" t="s">
        <v>175</v>
      </c>
      <c r="C176" s="61" t="s">
        <v>232</v>
      </c>
      <c r="D176" s="66" t="s">
        <v>175</v>
      </c>
      <c r="E176" s="69">
        <v>1</v>
      </c>
      <c r="F176" s="59">
        <v>40</v>
      </c>
      <c r="G176" s="59">
        <v>2</v>
      </c>
      <c r="H176" s="62">
        <v>1500000</v>
      </c>
      <c r="I176" s="62">
        <v>3000000</v>
      </c>
      <c r="J176" s="62">
        <v>1300000</v>
      </c>
      <c r="K176" s="11" t="s">
        <v>177</v>
      </c>
    </row>
    <row r="177" spans="1:11" s="44" customFormat="1" ht="24" hidden="1" customHeight="1" x14ac:dyDescent="0.25">
      <c r="A177" s="59">
        <v>171</v>
      </c>
      <c r="B177" s="66" t="s">
        <v>175</v>
      </c>
      <c r="C177" s="61" t="s">
        <v>233</v>
      </c>
      <c r="D177" s="66" t="s">
        <v>175</v>
      </c>
      <c r="E177" s="69">
        <v>3</v>
      </c>
      <c r="F177" s="59">
        <v>40</v>
      </c>
      <c r="G177" s="59">
        <v>1</v>
      </c>
      <c r="H177" s="62">
        <v>5000000</v>
      </c>
      <c r="I177" s="62">
        <v>5000000</v>
      </c>
      <c r="J177" s="62">
        <v>1300000</v>
      </c>
      <c r="K177" s="11" t="s">
        <v>177</v>
      </c>
    </row>
    <row r="178" spans="1:11" s="44" customFormat="1" ht="10.5" hidden="1" x14ac:dyDescent="0.25">
      <c r="A178" s="59">
        <v>172</v>
      </c>
      <c r="B178" s="66" t="s">
        <v>175</v>
      </c>
      <c r="C178" s="61" t="s">
        <v>234</v>
      </c>
      <c r="D178" s="66" t="s">
        <v>175</v>
      </c>
      <c r="E178" s="69">
        <v>1</v>
      </c>
      <c r="F178" s="59">
        <v>40</v>
      </c>
      <c r="G178" s="59">
        <v>2</v>
      </c>
      <c r="H178" s="62">
        <v>1500000</v>
      </c>
      <c r="I178" s="62">
        <v>3000000</v>
      </c>
      <c r="J178" s="62">
        <v>1300000</v>
      </c>
      <c r="K178" s="11" t="s">
        <v>177</v>
      </c>
    </row>
    <row r="179" spans="1:11" s="44" customFormat="1" ht="21" hidden="1" x14ac:dyDescent="0.25">
      <c r="A179" s="59">
        <v>173</v>
      </c>
      <c r="B179" s="66" t="s">
        <v>175</v>
      </c>
      <c r="C179" s="61" t="s">
        <v>235</v>
      </c>
      <c r="D179" s="66" t="s">
        <v>175</v>
      </c>
      <c r="E179" s="69">
        <v>1</v>
      </c>
      <c r="F179" s="59">
        <v>40</v>
      </c>
      <c r="G179" s="59">
        <v>1</v>
      </c>
      <c r="H179" s="62">
        <v>1500000</v>
      </c>
      <c r="I179" s="62">
        <v>1500000</v>
      </c>
      <c r="J179" s="62">
        <v>1300000</v>
      </c>
      <c r="K179" s="11" t="s">
        <v>177</v>
      </c>
    </row>
    <row r="180" spans="1:11" s="44" customFormat="1" ht="31.5" hidden="1" x14ac:dyDescent="0.25">
      <c r="A180" s="59">
        <v>174</v>
      </c>
      <c r="B180" s="66" t="s">
        <v>175</v>
      </c>
      <c r="C180" s="61" t="s">
        <v>236</v>
      </c>
      <c r="D180" s="66" t="s">
        <v>175</v>
      </c>
      <c r="E180" s="69">
        <v>1</v>
      </c>
      <c r="F180" s="59">
        <v>40</v>
      </c>
      <c r="G180" s="59">
        <v>1</v>
      </c>
      <c r="H180" s="62">
        <v>1500000</v>
      </c>
      <c r="I180" s="62">
        <v>1500000</v>
      </c>
      <c r="J180" s="62">
        <v>1300000</v>
      </c>
      <c r="K180" s="11" t="s">
        <v>177</v>
      </c>
    </row>
    <row r="181" spans="1:11" s="44" customFormat="1" ht="10.5" hidden="1" x14ac:dyDescent="0.25">
      <c r="A181" s="59">
        <v>175</v>
      </c>
      <c r="B181" s="66" t="s">
        <v>175</v>
      </c>
      <c r="C181" s="61" t="s">
        <v>237</v>
      </c>
      <c r="D181" s="66" t="s">
        <v>175</v>
      </c>
      <c r="E181" s="69">
        <v>1</v>
      </c>
      <c r="F181" s="59">
        <v>40</v>
      </c>
      <c r="G181" s="59">
        <v>2</v>
      </c>
      <c r="H181" s="62">
        <v>1500000</v>
      </c>
      <c r="I181" s="62">
        <v>3000000</v>
      </c>
      <c r="J181" s="62">
        <v>1300000</v>
      </c>
      <c r="K181" s="11" t="s">
        <v>177</v>
      </c>
    </row>
    <row r="182" spans="1:11" s="44" customFormat="1" ht="10.5" hidden="1" x14ac:dyDescent="0.25">
      <c r="A182" s="59">
        <v>176</v>
      </c>
      <c r="B182" s="66" t="s">
        <v>175</v>
      </c>
      <c r="C182" s="61" t="s">
        <v>238</v>
      </c>
      <c r="D182" s="66" t="s">
        <v>175</v>
      </c>
      <c r="E182" s="69">
        <v>1</v>
      </c>
      <c r="F182" s="59">
        <v>40</v>
      </c>
      <c r="G182" s="59">
        <v>2</v>
      </c>
      <c r="H182" s="62">
        <v>2500000</v>
      </c>
      <c r="I182" s="62">
        <v>5000000</v>
      </c>
      <c r="J182" s="62">
        <v>1300000</v>
      </c>
      <c r="K182" s="11" t="s">
        <v>177</v>
      </c>
    </row>
    <row r="183" spans="1:11" s="44" customFormat="1" ht="10.5" hidden="1" x14ac:dyDescent="0.25">
      <c r="A183" s="59">
        <v>177</v>
      </c>
      <c r="B183" s="66" t="s">
        <v>175</v>
      </c>
      <c r="C183" s="61" t="s">
        <v>238</v>
      </c>
      <c r="D183" s="66" t="s">
        <v>175</v>
      </c>
      <c r="E183" s="69">
        <v>3</v>
      </c>
      <c r="F183" s="59">
        <v>40</v>
      </c>
      <c r="G183" s="59">
        <v>2</v>
      </c>
      <c r="H183" s="62">
        <v>3800000</v>
      </c>
      <c r="I183" s="62">
        <v>7600000</v>
      </c>
      <c r="J183" s="62">
        <v>1300000</v>
      </c>
      <c r="K183" s="11" t="s">
        <v>177</v>
      </c>
    </row>
    <row r="184" spans="1:11" s="44" customFormat="1" ht="21" hidden="1" x14ac:dyDescent="0.25">
      <c r="A184" s="59">
        <v>178</v>
      </c>
      <c r="B184" s="66" t="s">
        <v>175</v>
      </c>
      <c r="C184" s="61" t="s">
        <v>239</v>
      </c>
      <c r="D184" s="66" t="s">
        <v>175</v>
      </c>
      <c r="E184" s="69">
        <v>1</v>
      </c>
      <c r="F184" s="59">
        <v>40</v>
      </c>
      <c r="G184" s="59">
        <v>1</v>
      </c>
      <c r="H184" s="62">
        <v>2500000</v>
      </c>
      <c r="I184" s="62">
        <v>2500000</v>
      </c>
      <c r="J184" s="62">
        <v>1300000</v>
      </c>
      <c r="K184" s="11" t="s">
        <v>177</v>
      </c>
    </row>
    <row r="185" spans="1:11" s="44" customFormat="1" ht="31.5" hidden="1" x14ac:dyDescent="0.25">
      <c r="A185" s="59">
        <v>179</v>
      </c>
      <c r="B185" s="66" t="s">
        <v>175</v>
      </c>
      <c r="C185" s="61" t="s">
        <v>240</v>
      </c>
      <c r="D185" s="66" t="s">
        <v>175</v>
      </c>
      <c r="E185" s="69">
        <v>1</v>
      </c>
      <c r="F185" s="59">
        <v>40</v>
      </c>
      <c r="G185" s="59">
        <v>1</v>
      </c>
      <c r="H185" s="62">
        <v>1500000</v>
      </c>
      <c r="I185" s="62">
        <v>1500000</v>
      </c>
      <c r="J185" s="62">
        <v>1300000</v>
      </c>
      <c r="K185" s="11" t="s">
        <v>177</v>
      </c>
    </row>
    <row r="186" spans="1:11" s="44" customFormat="1" ht="21" hidden="1" x14ac:dyDescent="0.25">
      <c r="A186" s="59">
        <v>180</v>
      </c>
      <c r="B186" s="66" t="s">
        <v>175</v>
      </c>
      <c r="C186" s="61" t="s">
        <v>241</v>
      </c>
      <c r="D186" s="66" t="s">
        <v>175</v>
      </c>
      <c r="E186" s="69">
        <v>9</v>
      </c>
      <c r="F186" s="59">
        <v>60</v>
      </c>
      <c r="G186" s="59">
        <v>1</v>
      </c>
      <c r="H186" s="62">
        <v>34920000</v>
      </c>
      <c r="I186" s="62">
        <v>34920000</v>
      </c>
      <c r="J186" s="62">
        <v>1300000</v>
      </c>
      <c r="K186" s="11" t="s">
        <v>177</v>
      </c>
    </row>
    <row r="187" spans="1:11" s="44" customFormat="1" ht="10.5" hidden="1" x14ac:dyDescent="0.25">
      <c r="A187" s="59">
        <v>181</v>
      </c>
      <c r="B187" s="66" t="s">
        <v>175</v>
      </c>
      <c r="C187" s="61" t="s">
        <v>242</v>
      </c>
      <c r="D187" s="66" t="s">
        <v>175</v>
      </c>
      <c r="E187" s="69">
        <v>1</v>
      </c>
      <c r="F187" s="59">
        <v>40</v>
      </c>
      <c r="G187" s="59">
        <v>2</v>
      </c>
      <c r="H187" s="62">
        <v>1500000</v>
      </c>
      <c r="I187" s="62">
        <v>3000000</v>
      </c>
      <c r="J187" s="62">
        <v>1300000</v>
      </c>
      <c r="K187" s="11" t="s">
        <v>177</v>
      </c>
    </row>
    <row r="188" spans="1:11" s="44" customFormat="1" ht="10.5" hidden="1" x14ac:dyDescent="0.25">
      <c r="A188" s="59">
        <v>182</v>
      </c>
      <c r="B188" s="66" t="s">
        <v>175</v>
      </c>
      <c r="C188" s="61" t="s">
        <v>243</v>
      </c>
      <c r="D188" s="66" t="s">
        <v>175</v>
      </c>
      <c r="E188" s="69">
        <v>1</v>
      </c>
      <c r="F188" s="59">
        <v>40</v>
      </c>
      <c r="G188" s="59">
        <v>2</v>
      </c>
      <c r="H188" s="62">
        <v>1800000</v>
      </c>
      <c r="I188" s="62">
        <v>3600000</v>
      </c>
      <c r="J188" s="62">
        <v>1300000</v>
      </c>
      <c r="K188" s="11" t="s">
        <v>177</v>
      </c>
    </row>
    <row r="189" spans="1:11" s="44" customFormat="1" ht="10.5" hidden="1" x14ac:dyDescent="0.25">
      <c r="A189" s="59">
        <v>183</v>
      </c>
      <c r="B189" s="66" t="s">
        <v>175</v>
      </c>
      <c r="C189" s="61" t="s">
        <v>244</v>
      </c>
      <c r="D189" s="66" t="s">
        <v>175</v>
      </c>
      <c r="E189" s="69">
        <v>2</v>
      </c>
      <c r="F189" s="59">
        <v>40</v>
      </c>
      <c r="G189" s="59">
        <v>1</v>
      </c>
      <c r="H189" s="62">
        <v>3500000</v>
      </c>
      <c r="I189" s="62">
        <v>3500000</v>
      </c>
      <c r="J189" s="62">
        <v>1300000</v>
      </c>
      <c r="K189" s="11" t="s">
        <v>177</v>
      </c>
    </row>
    <row r="190" spans="1:11" s="44" customFormat="1" ht="66" hidden="1" customHeight="1" x14ac:dyDescent="0.25">
      <c r="A190" s="59">
        <v>184</v>
      </c>
      <c r="B190" s="66" t="s">
        <v>175</v>
      </c>
      <c r="C190" s="61" t="s">
        <v>245</v>
      </c>
      <c r="D190" s="66" t="s">
        <v>175</v>
      </c>
      <c r="E190" s="69">
        <v>9</v>
      </c>
      <c r="F190" s="59">
        <v>60</v>
      </c>
      <c r="G190" s="59">
        <v>1</v>
      </c>
      <c r="H190" s="62">
        <v>25220000</v>
      </c>
      <c r="I190" s="62">
        <v>25220000</v>
      </c>
      <c r="J190" s="62">
        <v>1300000</v>
      </c>
      <c r="K190" s="11" t="s">
        <v>177</v>
      </c>
    </row>
    <row r="191" spans="1:11" s="44" customFormat="1" ht="10.5" hidden="1" x14ac:dyDescent="0.25">
      <c r="A191" s="59">
        <v>185</v>
      </c>
      <c r="B191" s="66" t="s">
        <v>175</v>
      </c>
      <c r="C191" s="61" t="s">
        <v>246</v>
      </c>
      <c r="D191" s="66" t="s">
        <v>175</v>
      </c>
      <c r="E191" s="69">
        <v>1</v>
      </c>
      <c r="F191" s="59">
        <v>40</v>
      </c>
      <c r="G191" s="59">
        <v>1</v>
      </c>
      <c r="H191" s="62">
        <v>1500000</v>
      </c>
      <c r="I191" s="62">
        <v>1500000</v>
      </c>
      <c r="J191" s="62">
        <v>1300000</v>
      </c>
      <c r="K191" s="11" t="s">
        <v>177</v>
      </c>
    </row>
    <row r="192" spans="1:11" s="44" customFormat="1" ht="10.5" hidden="1" x14ac:dyDescent="0.25">
      <c r="A192" s="59">
        <v>186</v>
      </c>
      <c r="B192" s="66" t="s">
        <v>175</v>
      </c>
      <c r="C192" s="61" t="s">
        <v>247</v>
      </c>
      <c r="D192" s="66" t="s">
        <v>175</v>
      </c>
      <c r="E192" s="69">
        <v>1</v>
      </c>
      <c r="F192" s="59">
        <v>40</v>
      </c>
      <c r="G192" s="59">
        <v>1</v>
      </c>
      <c r="H192" s="62">
        <v>1500000</v>
      </c>
      <c r="I192" s="62">
        <v>1500000</v>
      </c>
      <c r="J192" s="62">
        <v>1300000</v>
      </c>
      <c r="K192" s="11" t="s">
        <v>177</v>
      </c>
    </row>
    <row r="193" spans="1:11" s="44" customFormat="1" ht="10.5" hidden="1" x14ac:dyDescent="0.25">
      <c r="A193" s="59">
        <v>187</v>
      </c>
      <c r="B193" s="66" t="s">
        <v>175</v>
      </c>
      <c r="C193" s="61" t="s">
        <v>248</v>
      </c>
      <c r="D193" s="66" t="s">
        <v>175</v>
      </c>
      <c r="E193" s="69">
        <v>1</v>
      </c>
      <c r="F193" s="59">
        <v>40</v>
      </c>
      <c r="G193" s="59">
        <v>1</v>
      </c>
      <c r="H193" s="62">
        <v>1500000</v>
      </c>
      <c r="I193" s="62">
        <v>1500000</v>
      </c>
      <c r="J193" s="62">
        <v>1300000</v>
      </c>
      <c r="K193" s="11" t="s">
        <v>177</v>
      </c>
    </row>
    <row r="194" spans="1:11" s="44" customFormat="1" ht="10.5" hidden="1" x14ac:dyDescent="0.25">
      <c r="A194" s="59">
        <v>188</v>
      </c>
      <c r="B194" s="66" t="s">
        <v>175</v>
      </c>
      <c r="C194" s="61" t="s">
        <v>249</v>
      </c>
      <c r="D194" s="66" t="s">
        <v>175</v>
      </c>
      <c r="E194" s="69">
        <v>1</v>
      </c>
      <c r="F194" s="59">
        <v>40</v>
      </c>
      <c r="G194" s="59">
        <v>1</v>
      </c>
      <c r="H194" s="62">
        <v>1500000</v>
      </c>
      <c r="I194" s="62">
        <v>1500000</v>
      </c>
      <c r="J194" s="62">
        <v>1300000</v>
      </c>
      <c r="K194" s="11" t="s">
        <v>177</v>
      </c>
    </row>
    <row r="195" spans="1:11" s="44" customFormat="1" ht="10.5" hidden="1" x14ac:dyDescent="0.25">
      <c r="A195" s="59">
        <v>189</v>
      </c>
      <c r="B195" s="66" t="s">
        <v>175</v>
      </c>
      <c r="C195" s="61" t="s">
        <v>250</v>
      </c>
      <c r="D195" s="66" t="s">
        <v>175</v>
      </c>
      <c r="E195" s="69">
        <v>2</v>
      </c>
      <c r="F195" s="59">
        <v>40</v>
      </c>
      <c r="G195" s="59">
        <v>2</v>
      </c>
      <c r="H195" s="62">
        <v>2500000</v>
      </c>
      <c r="I195" s="62">
        <v>5000000</v>
      </c>
      <c r="J195" s="62">
        <v>1300000</v>
      </c>
      <c r="K195" s="11" t="s">
        <v>177</v>
      </c>
    </row>
    <row r="196" spans="1:11" s="44" customFormat="1" ht="10.5" hidden="1" x14ac:dyDescent="0.25">
      <c r="A196" s="59">
        <v>190</v>
      </c>
      <c r="B196" s="66" t="s">
        <v>175</v>
      </c>
      <c r="C196" s="61" t="s">
        <v>251</v>
      </c>
      <c r="D196" s="66" t="s">
        <v>175</v>
      </c>
      <c r="E196" s="69">
        <v>2</v>
      </c>
      <c r="F196" s="59">
        <v>40</v>
      </c>
      <c r="G196" s="59">
        <v>1</v>
      </c>
      <c r="H196" s="62">
        <v>2500000</v>
      </c>
      <c r="I196" s="62">
        <v>2500000</v>
      </c>
      <c r="J196" s="62">
        <v>1300000</v>
      </c>
      <c r="K196" s="11" t="s">
        <v>177</v>
      </c>
    </row>
    <row r="197" spans="1:11" s="44" customFormat="1" ht="21" hidden="1" x14ac:dyDescent="0.25">
      <c r="A197" s="59">
        <v>191</v>
      </c>
      <c r="B197" s="66" t="s">
        <v>175</v>
      </c>
      <c r="C197" s="61" t="s">
        <v>252</v>
      </c>
      <c r="D197" s="66" t="s">
        <v>175</v>
      </c>
      <c r="E197" s="69">
        <v>3</v>
      </c>
      <c r="F197" s="59">
        <v>40</v>
      </c>
      <c r="G197" s="59">
        <v>2</v>
      </c>
      <c r="H197" s="62">
        <v>3500000</v>
      </c>
      <c r="I197" s="62">
        <v>7000000</v>
      </c>
      <c r="J197" s="62">
        <v>1300000</v>
      </c>
      <c r="K197" s="11" t="s">
        <v>177</v>
      </c>
    </row>
    <row r="198" spans="1:11" s="44" customFormat="1" ht="10.5" hidden="1" x14ac:dyDescent="0.25">
      <c r="A198" s="59">
        <v>192</v>
      </c>
      <c r="B198" s="66" t="s">
        <v>175</v>
      </c>
      <c r="C198" s="61" t="s">
        <v>253</v>
      </c>
      <c r="D198" s="66" t="s">
        <v>175</v>
      </c>
      <c r="E198" s="69">
        <v>1</v>
      </c>
      <c r="F198" s="59">
        <v>40</v>
      </c>
      <c r="G198" s="59">
        <v>1</v>
      </c>
      <c r="H198" s="62">
        <v>2500000</v>
      </c>
      <c r="I198" s="62">
        <v>2500000</v>
      </c>
      <c r="J198" s="62">
        <v>1300000</v>
      </c>
      <c r="K198" s="11" t="s">
        <v>177</v>
      </c>
    </row>
    <row r="199" spans="1:11" s="44" customFormat="1" ht="10.5" hidden="1" x14ac:dyDescent="0.25">
      <c r="A199" s="59">
        <v>193</v>
      </c>
      <c r="B199" s="66" t="s">
        <v>175</v>
      </c>
      <c r="C199" s="61" t="s">
        <v>254</v>
      </c>
      <c r="D199" s="66" t="s">
        <v>175</v>
      </c>
      <c r="E199" s="69">
        <v>1</v>
      </c>
      <c r="F199" s="59">
        <v>40</v>
      </c>
      <c r="G199" s="59">
        <v>1</v>
      </c>
      <c r="H199" s="62">
        <v>1500000</v>
      </c>
      <c r="I199" s="62">
        <v>1500000</v>
      </c>
      <c r="J199" s="62">
        <v>1300000</v>
      </c>
      <c r="K199" s="11" t="s">
        <v>177</v>
      </c>
    </row>
    <row r="200" spans="1:11" s="44" customFormat="1" ht="21" hidden="1" x14ac:dyDescent="0.25">
      <c r="A200" s="59">
        <v>194</v>
      </c>
      <c r="B200" s="66" t="s">
        <v>175</v>
      </c>
      <c r="C200" s="61" t="s">
        <v>255</v>
      </c>
      <c r="D200" s="66" t="s">
        <v>175</v>
      </c>
      <c r="E200" s="69">
        <v>1</v>
      </c>
      <c r="F200" s="59">
        <v>40</v>
      </c>
      <c r="G200" s="59">
        <v>1</v>
      </c>
      <c r="H200" s="62">
        <v>1500000</v>
      </c>
      <c r="I200" s="62">
        <v>1500000</v>
      </c>
      <c r="J200" s="62">
        <v>1300000</v>
      </c>
      <c r="K200" s="11" t="s">
        <v>177</v>
      </c>
    </row>
    <row r="201" spans="1:11" s="44" customFormat="1" ht="21" hidden="1" x14ac:dyDescent="0.25">
      <c r="A201" s="59">
        <v>195</v>
      </c>
      <c r="B201" s="66" t="s">
        <v>175</v>
      </c>
      <c r="C201" s="61" t="s">
        <v>256</v>
      </c>
      <c r="D201" s="66" t="s">
        <v>175</v>
      </c>
      <c r="E201" s="69">
        <v>3</v>
      </c>
      <c r="F201" s="59">
        <v>40</v>
      </c>
      <c r="G201" s="59">
        <v>1</v>
      </c>
      <c r="H201" s="62">
        <v>5500000</v>
      </c>
      <c r="I201" s="62">
        <v>5500000</v>
      </c>
      <c r="J201" s="62">
        <v>1300000</v>
      </c>
      <c r="K201" s="11" t="s">
        <v>177</v>
      </c>
    </row>
    <row r="202" spans="1:11" s="44" customFormat="1" ht="24" hidden="1" customHeight="1" x14ac:dyDescent="0.25">
      <c r="A202" s="59">
        <v>196</v>
      </c>
      <c r="B202" s="66" t="s">
        <v>175</v>
      </c>
      <c r="C202" s="61" t="s">
        <v>257</v>
      </c>
      <c r="D202" s="66" t="s">
        <v>175</v>
      </c>
      <c r="E202" s="69">
        <v>5</v>
      </c>
      <c r="F202" s="59">
        <v>40</v>
      </c>
      <c r="G202" s="59">
        <v>1</v>
      </c>
      <c r="H202" s="62">
        <v>7000000</v>
      </c>
      <c r="I202" s="62">
        <v>7000000</v>
      </c>
      <c r="J202" s="62">
        <v>1300000</v>
      </c>
      <c r="K202" s="11" t="s">
        <v>177</v>
      </c>
    </row>
    <row r="203" spans="1:11" s="44" customFormat="1" ht="10.5" hidden="1" x14ac:dyDescent="0.25">
      <c r="A203" s="59">
        <v>197</v>
      </c>
      <c r="B203" s="66" t="s">
        <v>175</v>
      </c>
      <c r="C203" s="61" t="s">
        <v>258</v>
      </c>
      <c r="D203" s="66" t="s">
        <v>175</v>
      </c>
      <c r="E203" s="69">
        <v>1</v>
      </c>
      <c r="F203" s="59">
        <v>40</v>
      </c>
      <c r="G203" s="59">
        <v>1</v>
      </c>
      <c r="H203" s="62">
        <v>1500000</v>
      </c>
      <c r="I203" s="62">
        <v>1500000</v>
      </c>
      <c r="J203" s="62">
        <v>1300000</v>
      </c>
      <c r="K203" s="11" t="s">
        <v>177</v>
      </c>
    </row>
    <row r="204" spans="1:11" s="44" customFormat="1" ht="21" hidden="1" x14ac:dyDescent="0.25">
      <c r="A204" s="59">
        <v>198</v>
      </c>
      <c r="B204" s="66" t="s">
        <v>175</v>
      </c>
      <c r="C204" s="61" t="s">
        <v>259</v>
      </c>
      <c r="D204" s="66" t="s">
        <v>175</v>
      </c>
      <c r="E204" s="69">
        <v>1</v>
      </c>
      <c r="F204" s="59">
        <v>40</v>
      </c>
      <c r="G204" s="59">
        <v>1</v>
      </c>
      <c r="H204" s="62">
        <v>2500000</v>
      </c>
      <c r="I204" s="62">
        <v>2500000</v>
      </c>
      <c r="J204" s="62">
        <v>1300000</v>
      </c>
      <c r="K204" s="11" t="s">
        <v>177</v>
      </c>
    </row>
    <row r="205" spans="1:11" s="44" customFormat="1" ht="10.5" hidden="1" x14ac:dyDescent="0.25">
      <c r="A205" s="59">
        <v>199</v>
      </c>
      <c r="B205" s="66" t="s">
        <v>175</v>
      </c>
      <c r="C205" s="61" t="s">
        <v>260</v>
      </c>
      <c r="D205" s="66" t="s">
        <v>175</v>
      </c>
      <c r="E205" s="69">
        <v>1</v>
      </c>
      <c r="F205" s="59">
        <v>40</v>
      </c>
      <c r="G205" s="59">
        <v>1</v>
      </c>
      <c r="H205" s="62">
        <v>1500000</v>
      </c>
      <c r="I205" s="62">
        <v>1500000</v>
      </c>
      <c r="J205" s="62">
        <v>1300000</v>
      </c>
      <c r="K205" s="11" t="s">
        <v>177</v>
      </c>
    </row>
    <row r="206" spans="1:11" s="44" customFormat="1" ht="10.5" hidden="1" x14ac:dyDescent="0.25">
      <c r="A206" s="59">
        <v>200</v>
      </c>
      <c r="B206" s="66" t="s">
        <v>175</v>
      </c>
      <c r="C206" s="61" t="s">
        <v>261</v>
      </c>
      <c r="D206" s="66" t="s">
        <v>175</v>
      </c>
      <c r="E206" s="69">
        <v>1</v>
      </c>
      <c r="F206" s="59">
        <v>40</v>
      </c>
      <c r="G206" s="59">
        <v>1</v>
      </c>
      <c r="H206" s="62">
        <v>1800000</v>
      </c>
      <c r="I206" s="62">
        <v>1800000</v>
      </c>
      <c r="J206" s="62">
        <v>1300000</v>
      </c>
      <c r="K206" s="11" t="s">
        <v>177</v>
      </c>
    </row>
    <row r="207" spans="1:11" s="44" customFormat="1" ht="10.5" hidden="1" x14ac:dyDescent="0.25">
      <c r="A207" s="59">
        <v>201</v>
      </c>
      <c r="B207" s="66" t="s">
        <v>175</v>
      </c>
      <c r="C207" s="61" t="s">
        <v>262</v>
      </c>
      <c r="D207" s="66" t="s">
        <v>175</v>
      </c>
      <c r="E207" s="69">
        <v>6</v>
      </c>
      <c r="F207" s="59">
        <v>40</v>
      </c>
      <c r="G207" s="59">
        <v>2</v>
      </c>
      <c r="H207" s="62">
        <v>12500000</v>
      </c>
      <c r="I207" s="62">
        <v>25000000</v>
      </c>
      <c r="J207" s="62">
        <v>1300000</v>
      </c>
      <c r="K207" s="11" t="s">
        <v>177</v>
      </c>
    </row>
    <row r="208" spans="1:11" s="44" customFormat="1" ht="31.5" hidden="1" x14ac:dyDescent="0.25">
      <c r="A208" s="59">
        <v>202</v>
      </c>
      <c r="B208" s="66" t="s">
        <v>263</v>
      </c>
      <c r="C208" s="61" t="s">
        <v>264</v>
      </c>
      <c r="D208" s="66" t="s">
        <v>263</v>
      </c>
      <c r="E208" s="69">
        <v>1</v>
      </c>
      <c r="F208" s="59">
        <v>40</v>
      </c>
      <c r="G208" s="59">
        <v>2</v>
      </c>
      <c r="H208" s="62">
        <v>1500000</v>
      </c>
      <c r="I208" s="62">
        <v>3000000</v>
      </c>
      <c r="J208" s="62">
        <v>1300000</v>
      </c>
      <c r="K208" s="11" t="s">
        <v>177</v>
      </c>
    </row>
    <row r="209" spans="1:11" s="44" customFormat="1" ht="10.5" hidden="1" x14ac:dyDescent="0.25">
      <c r="A209" s="59">
        <v>203</v>
      </c>
      <c r="B209" s="66" t="s">
        <v>175</v>
      </c>
      <c r="C209" s="61" t="s">
        <v>265</v>
      </c>
      <c r="D209" s="66" t="s">
        <v>175</v>
      </c>
      <c r="E209" s="69">
        <v>2</v>
      </c>
      <c r="F209" s="59">
        <v>40</v>
      </c>
      <c r="G209" s="59">
        <v>2</v>
      </c>
      <c r="H209" s="62">
        <v>2500000</v>
      </c>
      <c r="I209" s="62">
        <v>5000000</v>
      </c>
      <c r="J209" s="62">
        <v>1300000</v>
      </c>
      <c r="K209" s="11" t="s">
        <v>177</v>
      </c>
    </row>
    <row r="210" spans="1:11" s="44" customFormat="1" ht="10.5" hidden="1" x14ac:dyDescent="0.25">
      <c r="A210" s="59">
        <v>204</v>
      </c>
      <c r="B210" s="66" t="s">
        <v>175</v>
      </c>
      <c r="C210" s="61" t="s">
        <v>266</v>
      </c>
      <c r="D210" s="66" t="s">
        <v>175</v>
      </c>
      <c r="E210" s="69">
        <v>3</v>
      </c>
      <c r="F210" s="59">
        <v>40</v>
      </c>
      <c r="G210" s="59">
        <v>1</v>
      </c>
      <c r="H210" s="62">
        <v>5500000</v>
      </c>
      <c r="I210" s="62">
        <v>5500000</v>
      </c>
      <c r="J210" s="62">
        <v>1300000</v>
      </c>
      <c r="K210" s="11" t="s">
        <v>177</v>
      </c>
    </row>
    <row r="211" spans="1:11" s="44" customFormat="1" ht="10.5" hidden="1" x14ac:dyDescent="0.25">
      <c r="A211" s="59">
        <v>205</v>
      </c>
      <c r="B211" s="66" t="s">
        <v>175</v>
      </c>
      <c r="C211" s="61" t="s">
        <v>267</v>
      </c>
      <c r="D211" s="66" t="s">
        <v>175</v>
      </c>
      <c r="E211" s="69">
        <v>3</v>
      </c>
      <c r="F211" s="59">
        <v>40</v>
      </c>
      <c r="G211" s="59">
        <v>2</v>
      </c>
      <c r="H211" s="62">
        <v>5000000</v>
      </c>
      <c r="I211" s="62">
        <v>10000000</v>
      </c>
      <c r="J211" s="62">
        <v>1300000</v>
      </c>
      <c r="K211" s="11" t="s">
        <v>177</v>
      </c>
    </row>
    <row r="212" spans="1:11" s="44" customFormat="1" ht="25.5" hidden="1" customHeight="1" x14ac:dyDescent="0.25">
      <c r="A212" s="59">
        <v>206</v>
      </c>
      <c r="B212" s="66" t="s">
        <v>175</v>
      </c>
      <c r="C212" s="61" t="s">
        <v>268</v>
      </c>
      <c r="D212" s="66" t="s">
        <v>175</v>
      </c>
      <c r="E212" s="69">
        <v>2</v>
      </c>
      <c r="F212" s="59">
        <v>40</v>
      </c>
      <c r="G212" s="59">
        <v>2</v>
      </c>
      <c r="H212" s="62">
        <v>4500000</v>
      </c>
      <c r="I212" s="62">
        <v>9000000</v>
      </c>
      <c r="J212" s="62">
        <v>1300000</v>
      </c>
      <c r="K212" s="11" t="s">
        <v>177</v>
      </c>
    </row>
    <row r="213" spans="1:11" s="44" customFormat="1" ht="21" hidden="1" x14ac:dyDescent="0.25">
      <c r="A213" s="59">
        <v>207</v>
      </c>
      <c r="B213" s="66" t="s">
        <v>175</v>
      </c>
      <c r="C213" s="61" t="s">
        <v>269</v>
      </c>
      <c r="D213" s="66" t="s">
        <v>175</v>
      </c>
      <c r="E213" s="69">
        <v>3</v>
      </c>
      <c r="F213" s="59">
        <v>40</v>
      </c>
      <c r="G213" s="59">
        <v>1</v>
      </c>
      <c r="H213" s="62">
        <v>3500000</v>
      </c>
      <c r="I213" s="62">
        <v>3500000</v>
      </c>
      <c r="J213" s="62">
        <v>1300000</v>
      </c>
      <c r="K213" s="11" t="s">
        <v>177</v>
      </c>
    </row>
    <row r="214" spans="1:11" s="44" customFormat="1" ht="10.5" hidden="1" x14ac:dyDescent="0.25">
      <c r="A214" s="59">
        <v>208</v>
      </c>
      <c r="B214" s="66" t="s">
        <v>175</v>
      </c>
      <c r="C214" s="61" t="s">
        <v>270</v>
      </c>
      <c r="D214" s="66" t="s">
        <v>175</v>
      </c>
      <c r="E214" s="69">
        <v>1</v>
      </c>
      <c r="F214" s="59">
        <v>40</v>
      </c>
      <c r="G214" s="59">
        <v>2</v>
      </c>
      <c r="H214" s="62">
        <v>1500000</v>
      </c>
      <c r="I214" s="62">
        <v>3000000</v>
      </c>
      <c r="J214" s="62">
        <v>1300000</v>
      </c>
      <c r="K214" s="11" t="s">
        <v>177</v>
      </c>
    </row>
    <row r="215" spans="1:11" s="44" customFormat="1" ht="10.5" hidden="1" x14ac:dyDescent="0.25">
      <c r="A215" s="59">
        <v>209</v>
      </c>
      <c r="B215" s="66" t="s">
        <v>175</v>
      </c>
      <c r="C215" s="61" t="s">
        <v>270</v>
      </c>
      <c r="D215" s="66" t="s">
        <v>175</v>
      </c>
      <c r="E215" s="69">
        <v>1</v>
      </c>
      <c r="F215" s="59">
        <v>40</v>
      </c>
      <c r="G215" s="59">
        <v>1</v>
      </c>
      <c r="H215" s="62">
        <v>2800000</v>
      </c>
      <c r="I215" s="62">
        <v>2800000</v>
      </c>
      <c r="J215" s="62">
        <v>1300000</v>
      </c>
      <c r="K215" s="11" t="s">
        <v>177</v>
      </c>
    </row>
    <row r="216" spans="1:11" s="44" customFormat="1" ht="25.5" hidden="1" customHeight="1" x14ac:dyDescent="0.25">
      <c r="A216" s="59">
        <v>210</v>
      </c>
      <c r="B216" s="66" t="s">
        <v>175</v>
      </c>
      <c r="C216" s="61" t="s">
        <v>271</v>
      </c>
      <c r="D216" s="66" t="s">
        <v>175</v>
      </c>
      <c r="E216" s="69">
        <v>2</v>
      </c>
      <c r="F216" s="59">
        <v>40</v>
      </c>
      <c r="G216" s="59">
        <v>1</v>
      </c>
      <c r="H216" s="62">
        <v>3500000</v>
      </c>
      <c r="I216" s="62">
        <v>3500000</v>
      </c>
      <c r="J216" s="62">
        <v>1300000</v>
      </c>
      <c r="K216" s="11" t="s">
        <v>177</v>
      </c>
    </row>
    <row r="217" spans="1:11" s="44" customFormat="1" ht="15.75" hidden="1" customHeight="1" x14ac:dyDescent="0.25">
      <c r="A217" s="59">
        <v>211</v>
      </c>
      <c r="B217" s="66" t="s">
        <v>175</v>
      </c>
      <c r="C217" s="61" t="s">
        <v>272</v>
      </c>
      <c r="D217" s="66" t="s">
        <v>175</v>
      </c>
      <c r="E217" s="69">
        <v>1</v>
      </c>
      <c r="F217" s="59">
        <v>40</v>
      </c>
      <c r="G217" s="59">
        <v>1</v>
      </c>
      <c r="H217" s="62">
        <v>1500000</v>
      </c>
      <c r="I217" s="62">
        <v>1500000</v>
      </c>
      <c r="J217" s="62">
        <v>1300000</v>
      </c>
      <c r="K217" s="11" t="s">
        <v>177</v>
      </c>
    </row>
    <row r="218" spans="1:11" s="44" customFormat="1" ht="15.75" hidden="1" customHeight="1" x14ac:dyDescent="0.25">
      <c r="A218" s="59">
        <v>212</v>
      </c>
      <c r="B218" s="66" t="s">
        <v>175</v>
      </c>
      <c r="C218" s="61" t="s">
        <v>273</v>
      </c>
      <c r="D218" s="66" t="s">
        <v>175</v>
      </c>
      <c r="E218" s="69">
        <v>1</v>
      </c>
      <c r="F218" s="59">
        <v>40</v>
      </c>
      <c r="G218" s="59">
        <v>1</v>
      </c>
      <c r="H218" s="62">
        <v>1500000</v>
      </c>
      <c r="I218" s="62">
        <v>1500000</v>
      </c>
      <c r="J218" s="62">
        <v>1300000</v>
      </c>
      <c r="K218" s="11" t="s">
        <v>177</v>
      </c>
    </row>
    <row r="219" spans="1:11" s="44" customFormat="1" ht="10.5" hidden="1" x14ac:dyDescent="0.25">
      <c r="A219" s="59">
        <v>213</v>
      </c>
      <c r="B219" s="66" t="s">
        <v>175</v>
      </c>
      <c r="C219" s="61" t="s">
        <v>274</v>
      </c>
      <c r="D219" s="66" t="s">
        <v>175</v>
      </c>
      <c r="E219" s="69">
        <v>2</v>
      </c>
      <c r="F219" s="59">
        <v>40</v>
      </c>
      <c r="G219" s="59">
        <v>1</v>
      </c>
      <c r="H219" s="62">
        <v>2500000</v>
      </c>
      <c r="I219" s="62">
        <v>2500000</v>
      </c>
      <c r="J219" s="62">
        <v>1300000</v>
      </c>
      <c r="K219" s="11" t="s">
        <v>177</v>
      </c>
    </row>
    <row r="220" spans="1:11" s="44" customFormat="1" ht="10.5" hidden="1" x14ac:dyDescent="0.25">
      <c r="A220" s="59">
        <v>214</v>
      </c>
      <c r="B220" s="66" t="s">
        <v>175</v>
      </c>
      <c r="C220" s="61" t="s">
        <v>275</v>
      </c>
      <c r="D220" s="66" t="s">
        <v>175</v>
      </c>
      <c r="E220" s="69">
        <v>1</v>
      </c>
      <c r="F220" s="59">
        <v>40</v>
      </c>
      <c r="G220" s="59">
        <v>1</v>
      </c>
      <c r="H220" s="62">
        <v>1500000</v>
      </c>
      <c r="I220" s="62">
        <v>1500000</v>
      </c>
      <c r="J220" s="62">
        <v>1300000</v>
      </c>
      <c r="K220" s="11" t="s">
        <v>177</v>
      </c>
    </row>
    <row r="221" spans="1:11" s="44" customFormat="1" ht="10.5" hidden="1" x14ac:dyDescent="0.25">
      <c r="A221" s="59">
        <v>215</v>
      </c>
      <c r="B221" s="66" t="s">
        <v>175</v>
      </c>
      <c r="C221" s="61" t="s">
        <v>276</v>
      </c>
      <c r="D221" s="66" t="s">
        <v>175</v>
      </c>
      <c r="E221" s="69">
        <v>1</v>
      </c>
      <c r="F221" s="59">
        <v>40</v>
      </c>
      <c r="G221" s="59">
        <v>1</v>
      </c>
      <c r="H221" s="62">
        <v>1500000</v>
      </c>
      <c r="I221" s="62">
        <v>1500000</v>
      </c>
      <c r="J221" s="62">
        <v>1300000</v>
      </c>
      <c r="K221" s="11" t="s">
        <v>177</v>
      </c>
    </row>
    <row r="222" spans="1:11" s="44" customFormat="1" ht="10.5" hidden="1" x14ac:dyDescent="0.25">
      <c r="A222" s="59">
        <v>216</v>
      </c>
      <c r="B222" s="66" t="s">
        <v>175</v>
      </c>
      <c r="C222" s="61" t="s">
        <v>277</v>
      </c>
      <c r="D222" s="66" t="s">
        <v>175</v>
      </c>
      <c r="E222" s="69">
        <v>4</v>
      </c>
      <c r="F222" s="59">
        <v>40</v>
      </c>
      <c r="G222" s="59">
        <v>1</v>
      </c>
      <c r="H222" s="62">
        <v>6000000</v>
      </c>
      <c r="I222" s="62">
        <v>6000000</v>
      </c>
      <c r="J222" s="62">
        <v>1300000</v>
      </c>
      <c r="K222" s="11" t="s">
        <v>177</v>
      </c>
    </row>
    <row r="223" spans="1:11" s="44" customFormat="1" ht="10.5" hidden="1" x14ac:dyDescent="0.25">
      <c r="A223" s="59">
        <v>217</v>
      </c>
      <c r="B223" s="66" t="s">
        <v>175</v>
      </c>
      <c r="C223" s="61" t="s">
        <v>278</v>
      </c>
      <c r="D223" s="66" t="s">
        <v>175</v>
      </c>
      <c r="E223" s="69">
        <v>1</v>
      </c>
      <c r="F223" s="59">
        <v>40</v>
      </c>
      <c r="G223" s="59">
        <v>1</v>
      </c>
      <c r="H223" s="62">
        <v>1500000</v>
      </c>
      <c r="I223" s="62">
        <v>1500000</v>
      </c>
      <c r="J223" s="62">
        <v>1300000</v>
      </c>
      <c r="K223" s="11" t="s">
        <v>177</v>
      </c>
    </row>
    <row r="224" spans="1:11" s="44" customFormat="1" ht="10.5" hidden="1" x14ac:dyDescent="0.25">
      <c r="A224" s="59">
        <v>218</v>
      </c>
      <c r="B224" s="66" t="s">
        <v>175</v>
      </c>
      <c r="C224" s="61" t="s">
        <v>279</v>
      </c>
      <c r="D224" s="66" t="s">
        <v>175</v>
      </c>
      <c r="E224" s="69">
        <v>2</v>
      </c>
      <c r="F224" s="59">
        <v>40</v>
      </c>
      <c r="G224" s="59">
        <v>1</v>
      </c>
      <c r="H224" s="62">
        <v>2500000</v>
      </c>
      <c r="I224" s="62">
        <v>2500000</v>
      </c>
      <c r="J224" s="62">
        <v>1300000</v>
      </c>
      <c r="K224" s="11" t="s">
        <v>177</v>
      </c>
    </row>
    <row r="225" spans="1:11" s="44" customFormat="1" ht="21" hidden="1" x14ac:dyDescent="0.25">
      <c r="A225" s="59">
        <v>219</v>
      </c>
      <c r="B225" s="66" t="s">
        <v>175</v>
      </c>
      <c r="C225" s="61" t="s">
        <v>280</v>
      </c>
      <c r="D225" s="66" t="s">
        <v>175</v>
      </c>
      <c r="E225" s="69">
        <v>1</v>
      </c>
      <c r="F225" s="59">
        <v>40</v>
      </c>
      <c r="G225" s="59">
        <v>3</v>
      </c>
      <c r="H225" s="62">
        <v>1500000</v>
      </c>
      <c r="I225" s="62">
        <v>4500000</v>
      </c>
      <c r="J225" s="62">
        <v>1300000</v>
      </c>
      <c r="K225" s="11" t="s">
        <v>177</v>
      </c>
    </row>
    <row r="226" spans="1:11" s="44" customFormat="1" ht="10.5" hidden="1" x14ac:dyDescent="0.25">
      <c r="A226" s="59">
        <v>220</v>
      </c>
      <c r="B226" s="66" t="s">
        <v>175</v>
      </c>
      <c r="C226" s="61" t="s">
        <v>281</v>
      </c>
      <c r="D226" s="66" t="s">
        <v>175</v>
      </c>
      <c r="E226" s="69">
        <v>1</v>
      </c>
      <c r="F226" s="59">
        <v>40</v>
      </c>
      <c r="G226" s="59">
        <v>2</v>
      </c>
      <c r="H226" s="62">
        <v>1500000</v>
      </c>
      <c r="I226" s="62">
        <v>3000000</v>
      </c>
      <c r="J226" s="62">
        <v>1300000</v>
      </c>
      <c r="K226" s="11" t="s">
        <v>177</v>
      </c>
    </row>
    <row r="227" spans="1:11" s="44" customFormat="1" ht="10.5" hidden="1" x14ac:dyDescent="0.25">
      <c r="A227" s="59">
        <v>221</v>
      </c>
      <c r="B227" s="66" t="s">
        <v>175</v>
      </c>
      <c r="C227" s="61" t="s">
        <v>282</v>
      </c>
      <c r="D227" s="66" t="s">
        <v>175</v>
      </c>
      <c r="E227" s="69">
        <v>4</v>
      </c>
      <c r="F227" s="59">
        <v>40</v>
      </c>
      <c r="G227" s="59">
        <v>1</v>
      </c>
      <c r="H227" s="62">
        <v>5000000</v>
      </c>
      <c r="I227" s="62">
        <v>5000000</v>
      </c>
      <c r="J227" s="62">
        <v>1300000</v>
      </c>
      <c r="K227" s="11" t="s">
        <v>177</v>
      </c>
    </row>
    <row r="228" spans="1:11" s="44" customFormat="1" ht="10.5" hidden="1" x14ac:dyDescent="0.25">
      <c r="A228" s="59">
        <v>222</v>
      </c>
      <c r="B228" s="66" t="s">
        <v>175</v>
      </c>
      <c r="C228" s="61" t="s">
        <v>283</v>
      </c>
      <c r="D228" s="66" t="s">
        <v>175</v>
      </c>
      <c r="E228" s="69">
        <v>3</v>
      </c>
      <c r="F228" s="59">
        <v>40</v>
      </c>
      <c r="G228" s="59">
        <v>4</v>
      </c>
      <c r="H228" s="62">
        <v>4000000</v>
      </c>
      <c r="I228" s="62">
        <v>16000000</v>
      </c>
      <c r="J228" s="62">
        <v>1300000</v>
      </c>
      <c r="K228" s="11" t="s">
        <v>177</v>
      </c>
    </row>
    <row r="229" spans="1:11" s="44" customFormat="1" ht="19.5" hidden="1" customHeight="1" x14ac:dyDescent="0.25">
      <c r="A229" s="59">
        <v>223</v>
      </c>
      <c r="B229" s="66" t="s">
        <v>175</v>
      </c>
      <c r="C229" s="61" t="s">
        <v>284</v>
      </c>
      <c r="D229" s="66" t="s">
        <v>175</v>
      </c>
      <c r="E229" s="69">
        <v>4</v>
      </c>
      <c r="F229" s="59">
        <v>40</v>
      </c>
      <c r="G229" s="59">
        <v>2</v>
      </c>
      <c r="H229" s="62">
        <v>4500000</v>
      </c>
      <c r="I229" s="62">
        <v>9000000</v>
      </c>
      <c r="J229" s="62">
        <v>1300000</v>
      </c>
      <c r="K229" s="11" t="s">
        <v>177</v>
      </c>
    </row>
    <row r="230" spans="1:11" s="44" customFormat="1" ht="16.5" hidden="1" customHeight="1" x14ac:dyDescent="0.25">
      <c r="A230" s="59">
        <v>224</v>
      </c>
      <c r="B230" s="66" t="s">
        <v>175</v>
      </c>
      <c r="C230" s="61" t="s">
        <v>285</v>
      </c>
      <c r="D230" s="66" t="s">
        <v>175</v>
      </c>
      <c r="E230" s="69">
        <v>2</v>
      </c>
      <c r="F230" s="59">
        <v>40</v>
      </c>
      <c r="G230" s="59">
        <v>1</v>
      </c>
      <c r="H230" s="62">
        <v>2500000</v>
      </c>
      <c r="I230" s="62">
        <v>2500000</v>
      </c>
      <c r="J230" s="62">
        <v>1300000</v>
      </c>
      <c r="K230" s="11" t="s">
        <v>177</v>
      </c>
    </row>
    <row r="231" spans="1:11" s="44" customFormat="1" ht="12" hidden="1" customHeight="1" x14ac:dyDescent="0.25">
      <c r="A231" s="59">
        <v>225</v>
      </c>
      <c r="B231" s="66" t="s">
        <v>175</v>
      </c>
      <c r="C231" s="61" t="s">
        <v>285</v>
      </c>
      <c r="D231" s="66" t="s">
        <v>175</v>
      </c>
      <c r="E231" s="69">
        <v>1</v>
      </c>
      <c r="F231" s="59">
        <v>40</v>
      </c>
      <c r="G231" s="59">
        <v>1</v>
      </c>
      <c r="H231" s="62">
        <v>1500000</v>
      </c>
      <c r="I231" s="62">
        <v>1500000</v>
      </c>
      <c r="J231" s="62">
        <v>1300000</v>
      </c>
      <c r="K231" s="11" t="s">
        <v>177</v>
      </c>
    </row>
    <row r="232" spans="1:11" s="44" customFormat="1" ht="13.5" hidden="1" customHeight="1" x14ac:dyDescent="0.25">
      <c r="A232" s="59">
        <v>226</v>
      </c>
      <c r="B232" s="66" t="s">
        <v>175</v>
      </c>
      <c r="C232" s="61" t="s">
        <v>286</v>
      </c>
      <c r="D232" s="66" t="s">
        <v>175</v>
      </c>
      <c r="E232" s="69">
        <v>2</v>
      </c>
      <c r="F232" s="59">
        <v>40</v>
      </c>
      <c r="G232" s="59">
        <v>1</v>
      </c>
      <c r="H232" s="62">
        <v>4000000</v>
      </c>
      <c r="I232" s="62">
        <v>4000000</v>
      </c>
      <c r="J232" s="62">
        <v>1300000</v>
      </c>
      <c r="K232" s="11" t="s">
        <v>177</v>
      </c>
    </row>
    <row r="233" spans="1:11" s="44" customFormat="1" ht="14.25" hidden="1" customHeight="1" x14ac:dyDescent="0.25">
      <c r="A233" s="59">
        <v>227</v>
      </c>
      <c r="B233" s="66" t="s">
        <v>175</v>
      </c>
      <c r="C233" s="61" t="s">
        <v>287</v>
      </c>
      <c r="D233" s="66" t="s">
        <v>175</v>
      </c>
      <c r="E233" s="69">
        <v>1</v>
      </c>
      <c r="F233" s="59">
        <v>40</v>
      </c>
      <c r="G233" s="59">
        <v>3</v>
      </c>
      <c r="H233" s="62">
        <v>1500000</v>
      </c>
      <c r="I233" s="62">
        <v>4500000</v>
      </c>
      <c r="J233" s="62">
        <v>1300000</v>
      </c>
      <c r="K233" s="11" t="s">
        <v>177</v>
      </c>
    </row>
    <row r="234" spans="1:11" s="44" customFormat="1" ht="13.5" hidden="1" customHeight="1" x14ac:dyDescent="0.25">
      <c r="A234" s="59">
        <v>228</v>
      </c>
      <c r="B234" s="66" t="s">
        <v>175</v>
      </c>
      <c r="C234" s="61" t="s">
        <v>288</v>
      </c>
      <c r="D234" s="66" t="s">
        <v>175</v>
      </c>
      <c r="E234" s="69">
        <v>5</v>
      </c>
      <c r="F234" s="59">
        <v>40</v>
      </c>
      <c r="G234" s="59">
        <v>1</v>
      </c>
      <c r="H234" s="62">
        <v>6000000</v>
      </c>
      <c r="I234" s="62">
        <v>6000000</v>
      </c>
      <c r="J234" s="62">
        <v>1300000</v>
      </c>
      <c r="K234" s="11" t="s">
        <v>177</v>
      </c>
    </row>
    <row r="235" spans="1:11" s="44" customFormat="1" ht="13.5" hidden="1" customHeight="1" x14ac:dyDescent="0.25">
      <c r="A235" s="59">
        <v>229</v>
      </c>
      <c r="B235" s="66" t="s">
        <v>175</v>
      </c>
      <c r="C235" s="61" t="s">
        <v>289</v>
      </c>
      <c r="D235" s="66" t="s">
        <v>175</v>
      </c>
      <c r="E235" s="69">
        <v>1</v>
      </c>
      <c r="F235" s="59">
        <v>40</v>
      </c>
      <c r="G235" s="59">
        <v>1</v>
      </c>
      <c r="H235" s="62">
        <v>1500000</v>
      </c>
      <c r="I235" s="62">
        <v>1500000</v>
      </c>
      <c r="J235" s="62">
        <v>1300000</v>
      </c>
      <c r="K235" s="11" t="s">
        <v>177</v>
      </c>
    </row>
    <row r="236" spans="1:11" s="44" customFormat="1" ht="13.5" hidden="1" customHeight="1" x14ac:dyDescent="0.25">
      <c r="A236" s="59">
        <v>230</v>
      </c>
      <c r="B236" s="66" t="s">
        <v>175</v>
      </c>
      <c r="C236" s="61" t="s">
        <v>290</v>
      </c>
      <c r="D236" s="66" t="s">
        <v>175</v>
      </c>
      <c r="E236" s="69">
        <v>1</v>
      </c>
      <c r="F236" s="59">
        <v>40</v>
      </c>
      <c r="G236" s="59">
        <v>1</v>
      </c>
      <c r="H236" s="62">
        <v>2500000</v>
      </c>
      <c r="I236" s="62">
        <v>2500000</v>
      </c>
      <c r="J236" s="62">
        <v>1300000</v>
      </c>
      <c r="K236" s="11" t="s">
        <v>177</v>
      </c>
    </row>
    <row r="237" spans="1:11" s="44" customFormat="1" ht="15" hidden="1" customHeight="1" x14ac:dyDescent="0.25">
      <c r="A237" s="59">
        <v>231</v>
      </c>
      <c r="B237" s="66" t="s">
        <v>175</v>
      </c>
      <c r="C237" s="61" t="s">
        <v>291</v>
      </c>
      <c r="D237" s="66" t="s">
        <v>175</v>
      </c>
      <c r="E237" s="69">
        <v>1</v>
      </c>
      <c r="F237" s="59">
        <v>40</v>
      </c>
      <c r="G237" s="59">
        <v>1</v>
      </c>
      <c r="H237" s="62">
        <v>1500000</v>
      </c>
      <c r="I237" s="62">
        <v>1500000</v>
      </c>
      <c r="J237" s="62">
        <v>1300000</v>
      </c>
      <c r="K237" s="11" t="s">
        <v>177</v>
      </c>
    </row>
    <row r="238" spans="1:11" s="44" customFormat="1" ht="38.25" hidden="1" customHeight="1" x14ac:dyDescent="0.25">
      <c r="A238" s="59">
        <v>232</v>
      </c>
      <c r="B238" s="66" t="s">
        <v>175</v>
      </c>
      <c r="C238" s="61" t="s">
        <v>292</v>
      </c>
      <c r="D238" s="66" t="s">
        <v>175</v>
      </c>
      <c r="E238" s="69">
        <v>5</v>
      </c>
      <c r="F238" s="59">
        <v>40</v>
      </c>
      <c r="G238" s="59">
        <v>2</v>
      </c>
      <c r="H238" s="62">
        <v>6500000</v>
      </c>
      <c r="I238" s="62">
        <v>13000000</v>
      </c>
      <c r="J238" s="62">
        <v>1300000</v>
      </c>
      <c r="K238" s="11" t="s">
        <v>177</v>
      </c>
    </row>
    <row r="239" spans="1:11" s="44" customFormat="1" ht="25.5" hidden="1" customHeight="1" x14ac:dyDescent="0.25">
      <c r="A239" s="59">
        <v>233</v>
      </c>
      <c r="B239" s="66" t="s">
        <v>175</v>
      </c>
      <c r="C239" s="61" t="s">
        <v>293</v>
      </c>
      <c r="D239" s="66" t="s">
        <v>175</v>
      </c>
      <c r="E239" s="69">
        <v>1</v>
      </c>
      <c r="F239" s="59">
        <v>40</v>
      </c>
      <c r="G239" s="59">
        <v>1</v>
      </c>
      <c r="H239" s="62">
        <v>2500000</v>
      </c>
      <c r="I239" s="62">
        <v>2500000</v>
      </c>
      <c r="J239" s="62">
        <v>1300000</v>
      </c>
      <c r="K239" s="11" t="s">
        <v>177</v>
      </c>
    </row>
    <row r="240" spans="1:11" s="44" customFormat="1" ht="21" hidden="1" x14ac:dyDescent="0.25">
      <c r="A240" s="59">
        <v>234</v>
      </c>
      <c r="B240" s="66" t="s">
        <v>175</v>
      </c>
      <c r="C240" s="61" t="s">
        <v>68</v>
      </c>
      <c r="D240" s="66" t="s">
        <v>175</v>
      </c>
      <c r="E240" s="69">
        <v>1</v>
      </c>
      <c r="F240" s="59">
        <v>40</v>
      </c>
      <c r="G240" s="59">
        <v>1</v>
      </c>
      <c r="H240" s="62">
        <v>1500000</v>
      </c>
      <c r="I240" s="62">
        <v>1500000</v>
      </c>
      <c r="J240" s="62">
        <v>1300000</v>
      </c>
      <c r="K240" s="11" t="s">
        <v>177</v>
      </c>
    </row>
    <row r="241" spans="1:11" s="44" customFormat="1" ht="21" hidden="1" x14ac:dyDescent="0.25">
      <c r="A241" s="59">
        <v>235</v>
      </c>
      <c r="B241" s="66" t="s">
        <v>175</v>
      </c>
      <c r="C241" s="61" t="s">
        <v>94</v>
      </c>
      <c r="D241" s="66" t="s">
        <v>175</v>
      </c>
      <c r="E241" s="69">
        <v>1</v>
      </c>
      <c r="F241" s="59">
        <v>40</v>
      </c>
      <c r="G241" s="59">
        <v>1</v>
      </c>
      <c r="H241" s="62">
        <v>1500000</v>
      </c>
      <c r="I241" s="62">
        <v>1500000</v>
      </c>
      <c r="J241" s="62">
        <v>1300000</v>
      </c>
      <c r="K241" s="11" t="s">
        <v>177</v>
      </c>
    </row>
    <row r="242" spans="1:11" s="44" customFormat="1" ht="21" hidden="1" x14ac:dyDescent="0.25">
      <c r="A242" s="59">
        <v>236</v>
      </c>
      <c r="B242" s="66" t="s">
        <v>175</v>
      </c>
      <c r="C242" s="61" t="s">
        <v>112</v>
      </c>
      <c r="D242" s="66" t="s">
        <v>175</v>
      </c>
      <c r="E242" s="69">
        <v>3</v>
      </c>
      <c r="F242" s="59">
        <v>40</v>
      </c>
      <c r="G242" s="59">
        <v>1</v>
      </c>
      <c r="H242" s="62">
        <v>5500000</v>
      </c>
      <c r="I242" s="62">
        <v>5500000</v>
      </c>
      <c r="J242" s="62">
        <v>1300000</v>
      </c>
      <c r="K242" s="11" t="s">
        <v>177</v>
      </c>
    </row>
    <row r="243" spans="1:11" s="44" customFormat="1" ht="10.5" hidden="1" x14ac:dyDescent="0.25">
      <c r="A243" s="59">
        <v>237</v>
      </c>
      <c r="B243" s="66" t="s">
        <v>175</v>
      </c>
      <c r="C243" s="61" t="s">
        <v>154</v>
      </c>
      <c r="D243" s="66" t="s">
        <v>175</v>
      </c>
      <c r="E243" s="69">
        <v>1</v>
      </c>
      <c r="F243" s="59">
        <v>40</v>
      </c>
      <c r="G243" s="59">
        <v>1</v>
      </c>
      <c r="H243" s="62">
        <v>1500000</v>
      </c>
      <c r="I243" s="62">
        <v>1500000</v>
      </c>
      <c r="J243" s="62">
        <v>1300000</v>
      </c>
      <c r="K243" s="11" t="s">
        <v>177</v>
      </c>
    </row>
    <row r="244" spans="1:11" s="44" customFormat="1" ht="10.5" hidden="1" x14ac:dyDescent="0.25">
      <c r="A244" s="59">
        <v>238</v>
      </c>
      <c r="B244" s="66" t="s">
        <v>175</v>
      </c>
      <c r="C244" s="86" t="s">
        <v>294</v>
      </c>
      <c r="D244" s="66" t="s">
        <v>175</v>
      </c>
      <c r="E244" s="69">
        <v>1</v>
      </c>
      <c r="F244" s="59">
        <v>40</v>
      </c>
      <c r="G244" s="59">
        <v>1</v>
      </c>
      <c r="H244" s="62">
        <v>1500000</v>
      </c>
      <c r="I244" s="62">
        <v>1500000</v>
      </c>
      <c r="J244" s="62">
        <v>1300000</v>
      </c>
      <c r="K244" s="11" t="s">
        <v>177</v>
      </c>
    </row>
    <row r="245" spans="1:11" s="44" customFormat="1" ht="10.5" hidden="1" x14ac:dyDescent="0.25">
      <c r="A245" s="59">
        <v>239</v>
      </c>
      <c r="B245" s="66" t="s">
        <v>175</v>
      </c>
      <c r="C245" s="86" t="s">
        <v>295</v>
      </c>
      <c r="D245" s="66" t="s">
        <v>175</v>
      </c>
      <c r="E245" s="69">
        <v>3</v>
      </c>
      <c r="F245" s="59">
        <v>40</v>
      </c>
      <c r="G245" s="59">
        <v>1</v>
      </c>
      <c r="H245" s="62">
        <v>5000000</v>
      </c>
      <c r="I245" s="62">
        <v>5000000</v>
      </c>
      <c r="J245" s="62">
        <v>1300000</v>
      </c>
      <c r="K245" s="11" t="s">
        <v>177</v>
      </c>
    </row>
    <row r="246" spans="1:11" s="44" customFormat="1" ht="10.5" hidden="1" x14ac:dyDescent="0.25">
      <c r="A246" s="59">
        <v>240</v>
      </c>
      <c r="B246" s="87" t="s">
        <v>296</v>
      </c>
      <c r="C246" s="61" t="s">
        <v>297</v>
      </c>
      <c r="D246" s="87" t="s">
        <v>296</v>
      </c>
      <c r="E246" s="59">
        <v>2</v>
      </c>
      <c r="F246" s="59">
        <v>69</v>
      </c>
      <c r="G246" s="88">
        <v>2</v>
      </c>
      <c r="H246" s="62">
        <v>6790000</v>
      </c>
      <c r="I246" s="62">
        <v>13580000</v>
      </c>
      <c r="J246" s="62">
        <v>1300000</v>
      </c>
      <c r="K246" s="11" t="s">
        <v>298</v>
      </c>
    </row>
    <row r="247" spans="1:11" s="44" customFormat="1" ht="10.5" hidden="1" x14ac:dyDescent="0.25">
      <c r="A247" s="59">
        <v>241</v>
      </c>
      <c r="B247" s="87" t="s">
        <v>296</v>
      </c>
      <c r="C247" s="89" t="s">
        <v>299</v>
      </c>
      <c r="D247" s="87" t="s">
        <v>296</v>
      </c>
      <c r="E247" s="59">
        <v>2</v>
      </c>
      <c r="F247" s="88">
        <v>40</v>
      </c>
      <c r="G247" s="59">
        <v>1</v>
      </c>
      <c r="H247" s="62">
        <v>3500000</v>
      </c>
      <c r="I247" s="62">
        <v>3500000</v>
      </c>
      <c r="J247" s="62">
        <v>1300000</v>
      </c>
      <c r="K247" s="11" t="s">
        <v>298</v>
      </c>
    </row>
    <row r="248" spans="1:11" s="44" customFormat="1" ht="21" hidden="1" x14ac:dyDescent="0.25">
      <c r="A248" s="59">
        <v>242</v>
      </c>
      <c r="B248" s="90" t="s">
        <v>300</v>
      </c>
      <c r="C248" s="89" t="s">
        <v>301</v>
      </c>
      <c r="D248" s="90" t="s">
        <v>300</v>
      </c>
      <c r="E248" s="59">
        <v>3</v>
      </c>
      <c r="F248" s="59">
        <v>24</v>
      </c>
      <c r="G248" s="91">
        <v>1</v>
      </c>
      <c r="H248" s="62">
        <v>3255000</v>
      </c>
      <c r="I248" s="62">
        <v>3255000</v>
      </c>
      <c r="J248" s="62">
        <v>1000000</v>
      </c>
      <c r="K248" s="11" t="s">
        <v>298</v>
      </c>
    </row>
    <row r="249" spans="1:11" s="44" customFormat="1" ht="21" hidden="1" x14ac:dyDescent="0.25">
      <c r="A249" s="59">
        <v>243</v>
      </c>
      <c r="B249" s="90" t="s">
        <v>300</v>
      </c>
      <c r="C249" s="89" t="s">
        <v>302</v>
      </c>
      <c r="D249" s="90" t="s">
        <v>300</v>
      </c>
      <c r="E249" s="59">
        <v>2</v>
      </c>
      <c r="F249" s="59">
        <v>30</v>
      </c>
      <c r="G249" s="91">
        <v>1</v>
      </c>
      <c r="H249" s="62">
        <v>3395000</v>
      </c>
      <c r="I249" s="62">
        <v>3395000</v>
      </c>
      <c r="J249" s="62">
        <v>1300000</v>
      </c>
      <c r="K249" s="11" t="s">
        <v>298</v>
      </c>
    </row>
    <row r="250" spans="1:11" s="44" customFormat="1" ht="21" hidden="1" x14ac:dyDescent="0.25">
      <c r="A250" s="59">
        <v>244</v>
      </c>
      <c r="B250" s="90" t="s">
        <v>300</v>
      </c>
      <c r="C250" s="89" t="s">
        <v>303</v>
      </c>
      <c r="D250" s="90" t="s">
        <v>300</v>
      </c>
      <c r="E250" s="59">
        <v>1</v>
      </c>
      <c r="F250" s="59">
        <v>30</v>
      </c>
      <c r="G250" s="91">
        <v>1</v>
      </c>
      <c r="H250" s="62">
        <v>1455000</v>
      </c>
      <c r="I250" s="62">
        <v>1455000</v>
      </c>
      <c r="J250" s="62">
        <v>1300000</v>
      </c>
      <c r="K250" s="11" t="s">
        <v>298</v>
      </c>
    </row>
    <row r="251" spans="1:11" s="44" customFormat="1" ht="10.5" hidden="1" x14ac:dyDescent="0.25">
      <c r="A251" s="59">
        <v>245</v>
      </c>
      <c r="B251" s="87" t="s">
        <v>296</v>
      </c>
      <c r="C251" s="90" t="s">
        <v>304</v>
      </c>
      <c r="D251" s="87" t="s">
        <v>296</v>
      </c>
      <c r="E251" s="59">
        <v>1</v>
      </c>
      <c r="F251" s="59">
        <v>30</v>
      </c>
      <c r="G251" s="91">
        <v>1</v>
      </c>
      <c r="H251" s="62">
        <v>1455000</v>
      </c>
      <c r="I251" s="62">
        <v>1455000</v>
      </c>
      <c r="J251" s="62">
        <v>1300000</v>
      </c>
      <c r="K251" s="11" t="s">
        <v>298</v>
      </c>
    </row>
    <row r="252" spans="1:11" s="44" customFormat="1" ht="21" hidden="1" x14ac:dyDescent="0.25">
      <c r="A252" s="59">
        <v>246</v>
      </c>
      <c r="B252" s="90" t="s">
        <v>300</v>
      </c>
      <c r="C252" s="90" t="s">
        <v>294</v>
      </c>
      <c r="D252" s="90" t="s">
        <v>300</v>
      </c>
      <c r="E252" s="59">
        <v>1</v>
      </c>
      <c r="F252" s="59">
        <v>30</v>
      </c>
      <c r="G252" s="91">
        <v>1</v>
      </c>
      <c r="H252" s="62">
        <v>1455000</v>
      </c>
      <c r="I252" s="62">
        <v>1455000</v>
      </c>
      <c r="J252" s="62">
        <v>1300000</v>
      </c>
      <c r="K252" s="11" t="s">
        <v>298</v>
      </c>
    </row>
    <row r="253" spans="1:11" s="44" customFormat="1" ht="21" hidden="1" x14ac:dyDescent="0.25">
      <c r="A253" s="59">
        <v>247</v>
      </c>
      <c r="B253" s="90" t="s">
        <v>300</v>
      </c>
      <c r="C253" s="90" t="s">
        <v>294</v>
      </c>
      <c r="D253" s="90" t="s">
        <v>300</v>
      </c>
      <c r="E253" s="59">
        <v>1</v>
      </c>
      <c r="F253" s="59">
        <v>30</v>
      </c>
      <c r="G253" s="91">
        <v>1</v>
      </c>
      <c r="H253" s="62">
        <v>1455000</v>
      </c>
      <c r="I253" s="62">
        <v>1455000</v>
      </c>
      <c r="J253" s="62">
        <v>1300000</v>
      </c>
      <c r="K253" s="11" t="s">
        <v>298</v>
      </c>
    </row>
    <row r="254" spans="1:11" s="44" customFormat="1" ht="21" hidden="1" x14ac:dyDescent="0.25">
      <c r="A254" s="59">
        <v>248</v>
      </c>
      <c r="B254" s="90" t="s">
        <v>300</v>
      </c>
      <c r="C254" s="90" t="s">
        <v>305</v>
      </c>
      <c r="D254" s="90" t="s">
        <v>300</v>
      </c>
      <c r="E254" s="59">
        <v>3</v>
      </c>
      <c r="F254" s="59">
        <v>50</v>
      </c>
      <c r="G254" s="91">
        <v>1</v>
      </c>
      <c r="H254" s="62">
        <v>8325000</v>
      </c>
      <c r="I254" s="62">
        <v>8325000</v>
      </c>
      <c r="J254" s="62">
        <v>1300000</v>
      </c>
      <c r="K254" s="11" t="s">
        <v>298</v>
      </c>
    </row>
    <row r="255" spans="1:11" s="44" customFormat="1" ht="21" hidden="1" x14ac:dyDescent="0.25">
      <c r="A255" s="59">
        <v>249</v>
      </c>
      <c r="B255" s="90" t="s">
        <v>300</v>
      </c>
      <c r="C255" s="90" t="s">
        <v>306</v>
      </c>
      <c r="D255" s="90" t="s">
        <v>300</v>
      </c>
      <c r="E255" s="59">
        <v>4</v>
      </c>
      <c r="F255" s="59">
        <v>70</v>
      </c>
      <c r="G255" s="59">
        <v>2</v>
      </c>
      <c r="H255" s="62">
        <v>8730000</v>
      </c>
      <c r="I255" s="62">
        <v>17460000</v>
      </c>
      <c r="J255" s="62">
        <v>1300000</v>
      </c>
      <c r="K255" s="11" t="s">
        <v>298</v>
      </c>
    </row>
    <row r="256" spans="1:11" s="44" customFormat="1" ht="21" hidden="1" x14ac:dyDescent="0.25">
      <c r="A256" s="59">
        <v>250</v>
      </c>
      <c r="B256" s="90" t="s">
        <v>300</v>
      </c>
      <c r="C256" s="90" t="s">
        <v>307</v>
      </c>
      <c r="D256" s="90" t="s">
        <v>300</v>
      </c>
      <c r="E256" s="59">
        <v>4</v>
      </c>
      <c r="F256" s="59">
        <v>70</v>
      </c>
      <c r="G256" s="59">
        <v>2</v>
      </c>
      <c r="H256" s="62">
        <v>8730000</v>
      </c>
      <c r="I256" s="62">
        <v>17460000</v>
      </c>
      <c r="J256" s="62">
        <v>1300000</v>
      </c>
      <c r="K256" s="11" t="s">
        <v>298</v>
      </c>
    </row>
    <row r="257" spans="1:11" s="44" customFormat="1" ht="21" hidden="1" x14ac:dyDescent="0.25">
      <c r="A257" s="59">
        <v>251</v>
      </c>
      <c r="B257" s="90" t="s">
        <v>300</v>
      </c>
      <c r="C257" s="90" t="s">
        <v>308</v>
      </c>
      <c r="D257" s="90" t="s">
        <v>300</v>
      </c>
      <c r="E257" s="59">
        <v>4</v>
      </c>
      <c r="F257" s="59">
        <v>70</v>
      </c>
      <c r="G257" s="59">
        <v>2</v>
      </c>
      <c r="H257" s="62">
        <v>8730000</v>
      </c>
      <c r="I257" s="62">
        <v>17460000</v>
      </c>
      <c r="J257" s="62">
        <v>1300000</v>
      </c>
      <c r="K257" s="11" t="s">
        <v>298</v>
      </c>
    </row>
    <row r="258" spans="1:11" s="44" customFormat="1" ht="21" hidden="1" x14ac:dyDescent="0.25">
      <c r="A258" s="59">
        <v>252</v>
      </c>
      <c r="B258" s="90" t="s">
        <v>300</v>
      </c>
      <c r="C258" s="90" t="s">
        <v>308</v>
      </c>
      <c r="D258" s="90" t="s">
        <v>300</v>
      </c>
      <c r="E258" s="59">
        <v>4</v>
      </c>
      <c r="F258" s="59">
        <v>70</v>
      </c>
      <c r="G258" s="59">
        <v>1</v>
      </c>
      <c r="H258" s="62">
        <v>8730000</v>
      </c>
      <c r="I258" s="62">
        <v>8730000</v>
      </c>
      <c r="J258" s="62">
        <v>1300000</v>
      </c>
      <c r="K258" s="11" t="s">
        <v>298</v>
      </c>
    </row>
    <row r="259" spans="1:11" s="44" customFormat="1" ht="12.75" hidden="1" customHeight="1" x14ac:dyDescent="0.25">
      <c r="A259" s="59">
        <v>253</v>
      </c>
      <c r="B259" s="92" t="s">
        <v>309</v>
      </c>
      <c r="C259" s="90" t="s">
        <v>310</v>
      </c>
      <c r="D259" s="92" t="s">
        <v>309</v>
      </c>
      <c r="E259" s="93">
        <v>2</v>
      </c>
      <c r="F259" s="93">
        <v>48</v>
      </c>
      <c r="G259" s="88">
        <v>1</v>
      </c>
      <c r="H259" s="62">
        <v>9250000</v>
      </c>
      <c r="I259" s="62">
        <v>9250000</v>
      </c>
      <c r="J259" s="62">
        <v>1300000</v>
      </c>
      <c r="K259" s="11" t="s">
        <v>298</v>
      </c>
    </row>
    <row r="260" spans="1:11" s="44" customFormat="1" ht="21" hidden="1" x14ac:dyDescent="0.25">
      <c r="A260" s="59">
        <v>254</v>
      </c>
      <c r="B260" s="90" t="s">
        <v>300</v>
      </c>
      <c r="C260" s="89" t="s">
        <v>311</v>
      </c>
      <c r="D260" s="90" t="s">
        <v>300</v>
      </c>
      <c r="E260" s="91">
        <v>1</v>
      </c>
      <c r="F260" s="91">
        <v>83</v>
      </c>
      <c r="G260" s="59">
        <v>2</v>
      </c>
      <c r="H260" s="62">
        <v>3000000</v>
      </c>
      <c r="I260" s="62">
        <v>6000000</v>
      </c>
      <c r="J260" s="62">
        <v>1300000</v>
      </c>
      <c r="K260" s="11" t="s">
        <v>298</v>
      </c>
    </row>
    <row r="261" spans="1:11" s="44" customFormat="1" ht="10.5" hidden="1" x14ac:dyDescent="0.25">
      <c r="A261" s="59">
        <v>255</v>
      </c>
      <c r="B261" s="92" t="s">
        <v>309</v>
      </c>
      <c r="C261" s="90" t="s">
        <v>312</v>
      </c>
      <c r="D261" s="92" t="s">
        <v>309</v>
      </c>
      <c r="E261" s="93">
        <v>4</v>
      </c>
      <c r="F261" s="93">
        <v>47</v>
      </c>
      <c r="G261" s="59">
        <v>1</v>
      </c>
      <c r="H261" s="62">
        <v>11100000</v>
      </c>
      <c r="I261" s="62">
        <v>11100000</v>
      </c>
      <c r="J261" s="62">
        <v>1300000</v>
      </c>
      <c r="K261" s="11" t="s">
        <v>298</v>
      </c>
    </row>
    <row r="262" spans="1:11" s="44" customFormat="1" ht="10.5" hidden="1" x14ac:dyDescent="0.25">
      <c r="A262" s="59">
        <v>256</v>
      </c>
      <c r="B262" s="92" t="s">
        <v>309</v>
      </c>
      <c r="C262" s="89" t="s">
        <v>313</v>
      </c>
      <c r="D262" s="92" t="s">
        <v>309</v>
      </c>
      <c r="E262" s="93">
        <v>4</v>
      </c>
      <c r="F262" s="93">
        <v>45</v>
      </c>
      <c r="G262" s="59">
        <v>1</v>
      </c>
      <c r="H262" s="62">
        <v>8325000</v>
      </c>
      <c r="I262" s="62">
        <v>8325000</v>
      </c>
      <c r="J262" s="62">
        <v>1300000</v>
      </c>
      <c r="K262" s="11" t="s">
        <v>298</v>
      </c>
    </row>
    <row r="263" spans="1:11" s="44" customFormat="1" ht="10.5" hidden="1" x14ac:dyDescent="0.25">
      <c r="A263" s="59">
        <v>257</v>
      </c>
      <c r="B263" s="87" t="s">
        <v>296</v>
      </c>
      <c r="C263" s="90" t="s">
        <v>314</v>
      </c>
      <c r="D263" s="87" t="s">
        <v>296</v>
      </c>
      <c r="E263" s="93">
        <v>1</v>
      </c>
      <c r="F263" s="93">
        <v>60</v>
      </c>
      <c r="G263" s="59">
        <v>2</v>
      </c>
      <c r="H263" s="62">
        <v>4850000</v>
      </c>
      <c r="I263" s="62">
        <v>9700000</v>
      </c>
      <c r="J263" s="62">
        <v>1300000</v>
      </c>
      <c r="K263" s="11" t="s">
        <v>298</v>
      </c>
    </row>
    <row r="264" spans="1:11" s="44" customFormat="1" ht="25.5" hidden="1" customHeight="1" x14ac:dyDescent="0.25">
      <c r="A264" s="59">
        <v>258</v>
      </c>
      <c r="B264" s="87" t="s">
        <v>296</v>
      </c>
      <c r="C264" s="61" t="s">
        <v>315</v>
      </c>
      <c r="D264" s="87" t="s">
        <v>296</v>
      </c>
      <c r="E264" s="93">
        <v>1</v>
      </c>
      <c r="F264" s="93">
        <v>21</v>
      </c>
      <c r="G264" s="59">
        <v>1</v>
      </c>
      <c r="H264" s="62">
        <v>1395000</v>
      </c>
      <c r="I264" s="62">
        <v>1395000</v>
      </c>
      <c r="J264" s="62">
        <v>1000000</v>
      </c>
      <c r="K264" s="11" t="s">
        <v>298</v>
      </c>
    </row>
    <row r="265" spans="1:11" s="44" customFormat="1" ht="10.5" hidden="1" x14ac:dyDescent="0.25">
      <c r="A265" s="59">
        <v>259</v>
      </c>
      <c r="B265" s="87" t="s">
        <v>296</v>
      </c>
      <c r="C265" s="61" t="s">
        <v>316</v>
      </c>
      <c r="D265" s="87" t="s">
        <v>296</v>
      </c>
      <c r="E265" s="88">
        <v>7</v>
      </c>
      <c r="F265" s="88">
        <v>32</v>
      </c>
      <c r="G265" s="59">
        <v>1</v>
      </c>
      <c r="H265" s="62">
        <v>7500000</v>
      </c>
      <c r="I265" s="62">
        <v>7500000</v>
      </c>
      <c r="J265" s="62">
        <v>1300000</v>
      </c>
      <c r="K265" s="11" t="s">
        <v>298</v>
      </c>
    </row>
    <row r="266" spans="1:11" s="44" customFormat="1" ht="10.5" hidden="1" x14ac:dyDescent="0.25">
      <c r="A266" s="59">
        <v>260</v>
      </c>
      <c r="B266" s="87" t="s">
        <v>296</v>
      </c>
      <c r="C266" s="61" t="s">
        <v>317</v>
      </c>
      <c r="D266" s="87" t="s">
        <v>296</v>
      </c>
      <c r="E266" s="88">
        <v>1</v>
      </c>
      <c r="F266" s="88">
        <v>37</v>
      </c>
      <c r="G266" s="59">
        <v>1</v>
      </c>
      <c r="H266" s="62">
        <v>2500000</v>
      </c>
      <c r="I266" s="62">
        <v>2500000</v>
      </c>
      <c r="J266" s="62">
        <v>1300000</v>
      </c>
      <c r="K266" s="11" t="s">
        <v>298</v>
      </c>
    </row>
    <row r="267" spans="1:11" s="44" customFormat="1" ht="10.5" hidden="1" x14ac:dyDescent="0.25">
      <c r="A267" s="59">
        <v>261</v>
      </c>
      <c r="B267" s="87" t="s">
        <v>296</v>
      </c>
      <c r="C267" s="61" t="s">
        <v>318</v>
      </c>
      <c r="D267" s="87" t="s">
        <v>296</v>
      </c>
      <c r="E267" s="88">
        <v>6</v>
      </c>
      <c r="F267" s="88">
        <v>37</v>
      </c>
      <c r="G267" s="59">
        <v>1</v>
      </c>
      <c r="H267" s="62">
        <v>12500000</v>
      </c>
      <c r="I267" s="62">
        <v>12500000</v>
      </c>
      <c r="J267" s="62">
        <v>1300000</v>
      </c>
      <c r="K267" s="11" t="s">
        <v>298</v>
      </c>
    </row>
    <row r="268" spans="1:11" s="44" customFormat="1" ht="10.5" hidden="1" x14ac:dyDescent="0.25">
      <c r="A268" s="59">
        <v>262</v>
      </c>
      <c r="B268" s="87" t="s">
        <v>296</v>
      </c>
      <c r="C268" s="61" t="s">
        <v>319</v>
      </c>
      <c r="D268" s="87" t="s">
        <v>296</v>
      </c>
      <c r="E268" s="88">
        <v>1</v>
      </c>
      <c r="F268" s="88">
        <v>37</v>
      </c>
      <c r="G268" s="59">
        <v>1</v>
      </c>
      <c r="H268" s="62">
        <v>1500000</v>
      </c>
      <c r="I268" s="62">
        <v>1500000</v>
      </c>
      <c r="J268" s="62">
        <v>1300000</v>
      </c>
      <c r="K268" s="11" t="s">
        <v>298</v>
      </c>
    </row>
    <row r="269" spans="1:11" s="44" customFormat="1" ht="10.5" hidden="1" x14ac:dyDescent="0.25">
      <c r="A269" s="59">
        <v>263</v>
      </c>
      <c r="B269" s="92" t="s">
        <v>309</v>
      </c>
      <c r="C269" s="61" t="s">
        <v>320</v>
      </c>
      <c r="D269" s="92" t="s">
        <v>309</v>
      </c>
      <c r="E269" s="88">
        <v>3</v>
      </c>
      <c r="F269" s="88">
        <v>40</v>
      </c>
      <c r="G269" s="91">
        <v>1</v>
      </c>
      <c r="H269" s="62">
        <v>4000000</v>
      </c>
      <c r="I269" s="62">
        <v>4000000</v>
      </c>
      <c r="J269" s="62">
        <v>1300000</v>
      </c>
      <c r="K269" s="11" t="s">
        <v>298</v>
      </c>
    </row>
    <row r="270" spans="1:11" s="44" customFormat="1" ht="10.5" hidden="1" x14ac:dyDescent="0.25">
      <c r="A270" s="59">
        <v>264</v>
      </c>
      <c r="B270" s="92" t="s">
        <v>309</v>
      </c>
      <c r="C270" s="61" t="s">
        <v>321</v>
      </c>
      <c r="D270" s="92" t="s">
        <v>309</v>
      </c>
      <c r="E270" s="88">
        <v>3</v>
      </c>
      <c r="F270" s="88">
        <v>40</v>
      </c>
      <c r="G270" s="91">
        <v>1</v>
      </c>
      <c r="H270" s="62">
        <v>5000000</v>
      </c>
      <c r="I270" s="62">
        <v>5000000</v>
      </c>
      <c r="J270" s="62">
        <v>1300000</v>
      </c>
      <c r="K270" s="11" t="s">
        <v>298</v>
      </c>
    </row>
    <row r="271" spans="1:11" s="44" customFormat="1" ht="21" hidden="1" x14ac:dyDescent="0.25">
      <c r="A271" s="59">
        <v>265</v>
      </c>
      <c r="B271" s="92" t="s">
        <v>309</v>
      </c>
      <c r="C271" s="61" t="s">
        <v>322</v>
      </c>
      <c r="D271" s="92" t="s">
        <v>309</v>
      </c>
      <c r="E271" s="88">
        <v>3</v>
      </c>
      <c r="F271" s="88">
        <v>32</v>
      </c>
      <c r="G271" s="91">
        <v>1</v>
      </c>
      <c r="H271" s="62">
        <v>5500000</v>
      </c>
      <c r="I271" s="62">
        <v>5500000</v>
      </c>
      <c r="J271" s="62">
        <v>1300000</v>
      </c>
      <c r="K271" s="11" t="s">
        <v>298</v>
      </c>
    </row>
    <row r="272" spans="1:11" s="44" customFormat="1" ht="21" hidden="1" x14ac:dyDescent="0.25">
      <c r="A272" s="59">
        <v>266</v>
      </c>
      <c r="B272" s="92" t="s">
        <v>309</v>
      </c>
      <c r="C272" s="90" t="s">
        <v>323</v>
      </c>
      <c r="D272" s="92" t="s">
        <v>309</v>
      </c>
      <c r="E272" s="88">
        <v>1</v>
      </c>
      <c r="F272" s="88">
        <v>40</v>
      </c>
      <c r="G272" s="91">
        <v>1</v>
      </c>
      <c r="H272" s="62">
        <v>1500000</v>
      </c>
      <c r="I272" s="62">
        <v>1500000</v>
      </c>
      <c r="J272" s="62">
        <v>1300000</v>
      </c>
      <c r="K272" s="11" t="s">
        <v>298</v>
      </c>
    </row>
    <row r="273" spans="1:11" s="44" customFormat="1" ht="10.5" hidden="1" x14ac:dyDescent="0.25">
      <c r="A273" s="59">
        <v>267</v>
      </c>
      <c r="B273" s="92" t="s">
        <v>309</v>
      </c>
      <c r="C273" s="90" t="s">
        <v>324</v>
      </c>
      <c r="D273" s="92" t="s">
        <v>309</v>
      </c>
      <c r="E273" s="88">
        <v>1</v>
      </c>
      <c r="F273" s="88">
        <v>40</v>
      </c>
      <c r="G273" s="91">
        <v>1</v>
      </c>
      <c r="H273" s="62">
        <v>1500000</v>
      </c>
      <c r="I273" s="62">
        <v>1500000</v>
      </c>
      <c r="J273" s="62">
        <v>1300000</v>
      </c>
      <c r="K273" s="11" t="s">
        <v>298</v>
      </c>
    </row>
    <row r="274" spans="1:11" s="44" customFormat="1" ht="10.5" hidden="1" x14ac:dyDescent="0.25">
      <c r="A274" s="59">
        <v>268</v>
      </c>
      <c r="B274" s="92" t="s">
        <v>309</v>
      </c>
      <c r="C274" s="90" t="s">
        <v>325</v>
      </c>
      <c r="D274" s="92" t="s">
        <v>309</v>
      </c>
      <c r="E274" s="88">
        <v>6</v>
      </c>
      <c r="F274" s="88">
        <v>30</v>
      </c>
      <c r="G274" s="91">
        <v>1</v>
      </c>
      <c r="H274" s="62">
        <v>6305000</v>
      </c>
      <c r="I274" s="62">
        <v>6305000</v>
      </c>
      <c r="J274" s="62">
        <v>1300000</v>
      </c>
      <c r="K274" s="11" t="s">
        <v>298</v>
      </c>
    </row>
    <row r="275" spans="1:11" s="44" customFormat="1" ht="10.5" hidden="1" x14ac:dyDescent="0.25">
      <c r="A275" s="59">
        <v>269</v>
      </c>
      <c r="B275" s="92" t="s">
        <v>309</v>
      </c>
      <c r="C275" s="90" t="s">
        <v>326</v>
      </c>
      <c r="D275" s="92" t="s">
        <v>309</v>
      </c>
      <c r="E275" s="88">
        <v>4</v>
      </c>
      <c r="F275" s="88">
        <v>45</v>
      </c>
      <c r="G275" s="91">
        <v>1</v>
      </c>
      <c r="H275" s="62">
        <v>18500000</v>
      </c>
      <c r="I275" s="62">
        <v>18500000</v>
      </c>
      <c r="J275" s="62">
        <v>1300000</v>
      </c>
      <c r="K275" s="11" t="s">
        <v>298</v>
      </c>
    </row>
    <row r="276" spans="1:11" s="44" customFormat="1" ht="10.5" hidden="1" x14ac:dyDescent="0.25">
      <c r="A276" s="59">
        <v>270</v>
      </c>
      <c r="B276" s="92" t="s">
        <v>309</v>
      </c>
      <c r="C276" s="90" t="s">
        <v>327</v>
      </c>
      <c r="D276" s="92" t="s">
        <v>309</v>
      </c>
      <c r="E276" s="94">
        <v>1</v>
      </c>
      <c r="F276" s="94">
        <v>50</v>
      </c>
      <c r="G276" s="91">
        <v>2</v>
      </c>
      <c r="H276" s="62">
        <v>18500000</v>
      </c>
      <c r="I276" s="62">
        <v>37000000</v>
      </c>
      <c r="J276" s="62">
        <v>1300000</v>
      </c>
      <c r="K276" s="11" t="s">
        <v>298</v>
      </c>
    </row>
    <row r="277" spans="1:11" s="44" customFormat="1" ht="33.75" hidden="1" customHeight="1" x14ac:dyDescent="0.25">
      <c r="A277" s="59">
        <v>271</v>
      </c>
      <c r="B277" s="92" t="s">
        <v>309</v>
      </c>
      <c r="C277" s="90" t="s">
        <v>328</v>
      </c>
      <c r="D277" s="92" t="s">
        <v>309</v>
      </c>
      <c r="E277" s="94">
        <v>1</v>
      </c>
      <c r="F277" s="94">
        <v>50</v>
      </c>
      <c r="G277" s="91">
        <v>1</v>
      </c>
      <c r="H277" s="62">
        <v>2790000</v>
      </c>
      <c r="I277" s="62">
        <v>2790000</v>
      </c>
      <c r="J277" s="62">
        <v>1300000</v>
      </c>
      <c r="K277" s="11" t="s">
        <v>298</v>
      </c>
    </row>
    <row r="278" spans="1:11" s="44" customFormat="1" ht="27" hidden="1" customHeight="1" x14ac:dyDescent="0.25">
      <c r="A278" s="59">
        <v>272</v>
      </c>
      <c r="B278" s="92" t="s">
        <v>309</v>
      </c>
      <c r="C278" s="90" t="s">
        <v>329</v>
      </c>
      <c r="D278" s="92" t="s">
        <v>309</v>
      </c>
      <c r="E278" s="94">
        <v>1</v>
      </c>
      <c r="F278" s="94">
        <v>80</v>
      </c>
      <c r="G278" s="91">
        <v>2</v>
      </c>
      <c r="H278" s="62">
        <v>3000000</v>
      </c>
      <c r="I278" s="62">
        <v>6000000</v>
      </c>
      <c r="J278" s="62">
        <v>1300000</v>
      </c>
      <c r="K278" s="11" t="s">
        <v>298</v>
      </c>
    </row>
    <row r="279" spans="1:11" s="44" customFormat="1" ht="28.5" hidden="1" customHeight="1" x14ac:dyDescent="0.25">
      <c r="A279" s="59">
        <v>273</v>
      </c>
      <c r="B279" s="92" t="s">
        <v>309</v>
      </c>
      <c r="C279" s="89" t="s">
        <v>330</v>
      </c>
      <c r="D279" s="92" t="s">
        <v>309</v>
      </c>
      <c r="E279" s="94">
        <v>1</v>
      </c>
      <c r="F279" s="94">
        <v>80</v>
      </c>
      <c r="G279" s="91">
        <v>2</v>
      </c>
      <c r="H279" s="62">
        <v>3000000</v>
      </c>
      <c r="I279" s="62">
        <v>6000000</v>
      </c>
      <c r="J279" s="62">
        <v>1300000</v>
      </c>
      <c r="K279" s="11" t="s">
        <v>298</v>
      </c>
    </row>
    <row r="280" spans="1:11" s="44" customFormat="1" ht="10.5" hidden="1" x14ac:dyDescent="0.25">
      <c r="A280" s="59">
        <v>274</v>
      </c>
      <c r="B280" s="92" t="s">
        <v>309</v>
      </c>
      <c r="C280" s="90" t="s">
        <v>331</v>
      </c>
      <c r="D280" s="92" t="s">
        <v>309</v>
      </c>
      <c r="E280" s="94">
        <v>1</v>
      </c>
      <c r="F280" s="94">
        <v>80</v>
      </c>
      <c r="G280" s="91">
        <v>2</v>
      </c>
      <c r="H280" s="62">
        <v>3000000</v>
      </c>
      <c r="I280" s="62">
        <v>6000000</v>
      </c>
      <c r="J280" s="62">
        <v>1300000</v>
      </c>
      <c r="K280" s="11" t="s">
        <v>298</v>
      </c>
    </row>
    <row r="281" spans="1:11" s="44" customFormat="1" ht="24" hidden="1" customHeight="1" x14ac:dyDescent="0.25">
      <c r="A281" s="59">
        <v>275</v>
      </c>
      <c r="B281" s="92" t="s">
        <v>332</v>
      </c>
      <c r="C281" s="90" t="s">
        <v>333</v>
      </c>
      <c r="D281" s="92" t="s">
        <v>332</v>
      </c>
      <c r="E281" s="95">
        <v>5</v>
      </c>
      <c r="F281" s="94">
        <v>42</v>
      </c>
      <c r="G281" s="94">
        <v>1</v>
      </c>
      <c r="H281" s="62">
        <v>7000000</v>
      </c>
      <c r="I281" s="62">
        <v>7000000</v>
      </c>
      <c r="J281" s="62">
        <v>1300000</v>
      </c>
      <c r="K281" s="11" t="s">
        <v>298</v>
      </c>
    </row>
    <row r="282" spans="1:11" s="44" customFormat="1" ht="10.5" hidden="1" x14ac:dyDescent="0.25">
      <c r="A282" s="59">
        <v>276</v>
      </c>
      <c r="B282" s="92" t="s">
        <v>309</v>
      </c>
      <c r="C282" s="90" t="s">
        <v>334</v>
      </c>
      <c r="D282" s="92" t="s">
        <v>309</v>
      </c>
      <c r="E282" s="59">
        <v>2</v>
      </c>
      <c r="F282" s="59">
        <v>30</v>
      </c>
      <c r="G282" s="91">
        <v>1</v>
      </c>
      <c r="H282" s="62">
        <v>2910000</v>
      </c>
      <c r="I282" s="62">
        <v>2910000</v>
      </c>
      <c r="J282" s="62">
        <v>1300000</v>
      </c>
      <c r="K282" s="11" t="s">
        <v>298</v>
      </c>
    </row>
    <row r="283" spans="1:11" s="44" customFormat="1" ht="13.5" hidden="1" customHeight="1" x14ac:dyDescent="0.25">
      <c r="A283" s="59">
        <v>277</v>
      </c>
      <c r="B283" s="87" t="s">
        <v>296</v>
      </c>
      <c r="C283" s="89" t="s">
        <v>335</v>
      </c>
      <c r="D283" s="87" t="s">
        <v>296</v>
      </c>
      <c r="E283" s="94">
        <v>1</v>
      </c>
      <c r="F283" s="94">
        <v>64</v>
      </c>
      <c r="G283" s="59">
        <v>2</v>
      </c>
      <c r="H283" s="62">
        <v>2910000</v>
      </c>
      <c r="I283" s="62">
        <v>5820000</v>
      </c>
      <c r="J283" s="62">
        <v>1300000</v>
      </c>
      <c r="K283" s="11" t="s">
        <v>298</v>
      </c>
    </row>
    <row r="284" spans="1:11" s="44" customFormat="1" ht="21" hidden="1" x14ac:dyDescent="0.25">
      <c r="A284" s="59">
        <v>278</v>
      </c>
      <c r="B284" s="96" t="s">
        <v>309</v>
      </c>
      <c r="C284" s="89" t="s">
        <v>336</v>
      </c>
      <c r="D284" s="96" t="s">
        <v>309</v>
      </c>
      <c r="E284" s="94">
        <v>1</v>
      </c>
      <c r="F284" s="94">
        <v>32</v>
      </c>
      <c r="G284" s="59">
        <v>1</v>
      </c>
      <c r="H284" s="62">
        <v>1500000</v>
      </c>
      <c r="I284" s="62">
        <v>1500000</v>
      </c>
      <c r="J284" s="62">
        <v>1300000</v>
      </c>
      <c r="K284" s="11" t="s">
        <v>298</v>
      </c>
    </row>
    <row r="285" spans="1:11" s="44" customFormat="1" ht="27" hidden="1" customHeight="1" x14ac:dyDescent="0.25">
      <c r="A285" s="59">
        <v>279</v>
      </c>
      <c r="B285" s="96" t="s">
        <v>309</v>
      </c>
      <c r="C285" s="89" t="s">
        <v>337</v>
      </c>
      <c r="D285" s="96" t="s">
        <v>309</v>
      </c>
      <c r="E285" s="94">
        <v>8</v>
      </c>
      <c r="F285" s="94">
        <v>28</v>
      </c>
      <c r="G285" s="59">
        <v>1</v>
      </c>
      <c r="H285" s="62">
        <v>13020000</v>
      </c>
      <c r="I285" s="62">
        <v>13020000</v>
      </c>
      <c r="J285" s="62">
        <v>1000000</v>
      </c>
      <c r="K285" s="11" t="s">
        <v>298</v>
      </c>
    </row>
    <row r="286" spans="1:11" s="44" customFormat="1" ht="10.5" hidden="1" x14ac:dyDescent="0.25">
      <c r="A286" s="59">
        <v>280</v>
      </c>
      <c r="B286" s="92" t="s">
        <v>309</v>
      </c>
      <c r="C286" s="89" t="s">
        <v>338</v>
      </c>
      <c r="D286" s="92" t="s">
        <v>309</v>
      </c>
      <c r="E286" s="94">
        <v>2</v>
      </c>
      <c r="F286" s="88">
        <v>42</v>
      </c>
      <c r="G286" s="94">
        <v>1</v>
      </c>
      <c r="H286" s="62">
        <v>9250000</v>
      </c>
      <c r="I286" s="62">
        <v>9250000</v>
      </c>
      <c r="J286" s="62">
        <v>1300000</v>
      </c>
      <c r="K286" s="11" t="s">
        <v>298</v>
      </c>
    </row>
    <row r="287" spans="1:11" s="44" customFormat="1" ht="13.5" hidden="1" customHeight="1" x14ac:dyDescent="0.25">
      <c r="A287" s="59">
        <v>281</v>
      </c>
      <c r="B287" s="87" t="s">
        <v>296</v>
      </c>
      <c r="C287" s="61" t="s">
        <v>295</v>
      </c>
      <c r="D287" s="87" t="s">
        <v>296</v>
      </c>
      <c r="E287" s="88">
        <v>3</v>
      </c>
      <c r="F287" s="88">
        <v>40</v>
      </c>
      <c r="G287" s="59">
        <v>1</v>
      </c>
      <c r="H287" s="62">
        <v>5000000</v>
      </c>
      <c r="I287" s="62">
        <v>5000000</v>
      </c>
      <c r="J287" s="62">
        <v>1300000</v>
      </c>
      <c r="K287" s="11" t="s">
        <v>298</v>
      </c>
    </row>
    <row r="288" spans="1:11" s="44" customFormat="1" ht="28.5" hidden="1" customHeight="1" x14ac:dyDescent="0.25">
      <c r="A288" s="59">
        <v>282</v>
      </c>
      <c r="B288" s="87" t="s">
        <v>296</v>
      </c>
      <c r="C288" s="89" t="s">
        <v>339</v>
      </c>
      <c r="D288" s="87" t="s">
        <v>296</v>
      </c>
      <c r="E288" s="88">
        <v>4</v>
      </c>
      <c r="F288" s="88">
        <v>40</v>
      </c>
      <c r="G288" s="59">
        <v>1</v>
      </c>
      <c r="H288" s="62">
        <v>5500000</v>
      </c>
      <c r="I288" s="62">
        <v>5500000</v>
      </c>
      <c r="J288" s="62">
        <v>1300000</v>
      </c>
      <c r="K288" s="11" t="s">
        <v>298</v>
      </c>
    </row>
    <row r="289" spans="1:11" s="44" customFormat="1" ht="114" hidden="1" customHeight="1" x14ac:dyDescent="0.25">
      <c r="A289" s="59">
        <v>283</v>
      </c>
      <c r="B289" s="96" t="s">
        <v>309</v>
      </c>
      <c r="C289" s="61" t="s">
        <v>340</v>
      </c>
      <c r="D289" s="96" t="s">
        <v>309</v>
      </c>
      <c r="E289" s="88">
        <v>6</v>
      </c>
      <c r="F289" s="88">
        <v>18</v>
      </c>
      <c r="G289" s="59">
        <v>1</v>
      </c>
      <c r="H289" s="62">
        <v>11000000</v>
      </c>
      <c r="I289" s="62">
        <v>11000000</v>
      </c>
      <c r="J289" s="62">
        <v>900000</v>
      </c>
      <c r="K289" s="11" t="s">
        <v>298</v>
      </c>
    </row>
    <row r="290" spans="1:11" s="44" customFormat="1" ht="24" hidden="1" customHeight="1" x14ac:dyDescent="0.25">
      <c r="A290" s="59">
        <v>284</v>
      </c>
      <c r="B290" s="87" t="s">
        <v>296</v>
      </c>
      <c r="C290" s="61" t="s">
        <v>341</v>
      </c>
      <c r="D290" s="87" t="s">
        <v>296</v>
      </c>
      <c r="E290" s="88">
        <v>3</v>
      </c>
      <c r="F290" s="88">
        <v>40</v>
      </c>
      <c r="G290" s="94">
        <v>1</v>
      </c>
      <c r="H290" s="62">
        <v>4000000</v>
      </c>
      <c r="I290" s="62">
        <v>4000000</v>
      </c>
      <c r="J290" s="62">
        <v>1300000</v>
      </c>
      <c r="K290" s="11" t="s">
        <v>298</v>
      </c>
    </row>
    <row r="291" spans="1:11" s="44" customFormat="1" ht="31.5" hidden="1" x14ac:dyDescent="0.25">
      <c r="A291" s="59">
        <v>285</v>
      </c>
      <c r="B291" s="87" t="s">
        <v>296</v>
      </c>
      <c r="C291" s="61" t="s">
        <v>342</v>
      </c>
      <c r="D291" s="87" t="s">
        <v>296</v>
      </c>
      <c r="E291" s="88">
        <v>3</v>
      </c>
      <c r="F291" s="88">
        <v>40</v>
      </c>
      <c r="G291" s="59">
        <v>1</v>
      </c>
      <c r="H291" s="62">
        <v>3000000</v>
      </c>
      <c r="I291" s="62">
        <v>3000000</v>
      </c>
      <c r="J291" s="62">
        <v>1300000</v>
      </c>
      <c r="K291" s="11" t="s">
        <v>298</v>
      </c>
    </row>
    <row r="292" spans="1:11" s="44" customFormat="1" ht="29.25" hidden="1" customHeight="1" x14ac:dyDescent="0.25">
      <c r="A292" s="59">
        <v>286</v>
      </c>
      <c r="B292" s="87" t="s">
        <v>296</v>
      </c>
      <c r="C292" s="61" t="s">
        <v>343</v>
      </c>
      <c r="D292" s="87" t="s">
        <v>296</v>
      </c>
      <c r="E292" s="88">
        <v>6</v>
      </c>
      <c r="F292" s="88">
        <v>42</v>
      </c>
      <c r="G292" s="94">
        <v>1</v>
      </c>
      <c r="H292" s="62">
        <v>22200000</v>
      </c>
      <c r="I292" s="62">
        <v>22200000</v>
      </c>
      <c r="J292" s="62">
        <v>1300000</v>
      </c>
      <c r="K292" s="11" t="s">
        <v>298</v>
      </c>
    </row>
    <row r="293" spans="1:11" s="44" customFormat="1" ht="33" hidden="1" customHeight="1" x14ac:dyDescent="0.25">
      <c r="A293" s="59">
        <v>287</v>
      </c>
      <c r="B293" s="92" t="s">
        <v>332</v>
      </c>
      <c r="C293" s="61" t="s">
        <v>344</v>
      </c>
      <c r="D293" s="92" t="s">
        <v>332</v>
      </c>
      <c r="E293" s="94">
        <v>4</v>
      </c>
      <c r="F293" s="88">
        <v>33</v>
      </c>
      <c r="G293" s="97">
        <v>1</v>
      </c>
      <c r="H293" s="62">
        <v>6000000</v>
      </c>
      <c r="I293" s="62">
        <v>6000000</v>
      </c>
      <c r="J293" s="62">
        <v>1300000</v>
      </c>
      <c r="K293" s="11" t="s">
        <v>298</v>
      </c>
    </row>
    <row r="294" spans="1:11" s="44" customFormat="1" ht="21" hidden="1" x14ac:dyDescent="0.25">
      <c r="A294" s="59">
        <v>288</v>
      </c>
      <c r="B294" s="60" t="s">
        <v>77</v>
      </c>
      <c r="C294" s="90" t="s">
        <v>345</v>
      </c>
      <c r="D294" s="60" t="s">
        <v>77</v>
      </c>
      <c r="E294" s="93">
        <v>1</v>
      </c>
      <c r="F294" s="59">
        <v>40</v>
      </c>
      <c r="G294" s="59">
        <v>1</v>
      </c>
      <c r="H294" s="62">
        <v>2000000</v>
      </c>
      <c r="I294" s="62">
        <v>2000000</v>
      </c>
      <c r="J294" s="62">
        <v>1300000</v>
      </c>
      <c r="K294" s="11" t="s">
        <v>346</v>
      </c>
    </row>
    <row r="295" spans="1:11" s="44" customFormat="1" ht="21" hidden="1" x14ac:dyDescent="0.25">
      <c r="A295" s="59">
        <v>289</v>
      </c>
      <c r="B295" s="60" t="s">
        <v>77</v>
      </c>
      <c r="C295" s="89" t="s">
        <v>347</v>
      </c>
      <c r="D295" s="60" t="s">
        <v>77</v>
      </c>
      <c r="E295" s="93">
        <v>1</v>
      </c>
      <c r="F295" s="59">
        <v>40</v>
      </c>
      <c r="G295" s="59">
        <v>1</v>
      </c>
      <c r="H295" s="62">
        <v>3000000</v>
      </c>
      <c r="I295" s="62">
        <v>3000000</v>
      </c>
      <c r="J295" s="62">
        <v>1300000</v>
      </c>
      <c r="K295" s="11" t="s">
        <v>346</v>
      </c>
    </row>
    <row r="296" spans="1:11" s="44" customFormat="1" ht="23.25" hidden="1" customHeight="1" x14ac:dyDescent="0.25">
      <c r="A296" s="59">
        <v>290</v>
      </c>
      <c r="B296" s="60" t="s">
        <v>77</v>
      </c>
      <c r="C296" s="89" t="s">
        <v>348</v>
      </c>
      <c r="D296" s="60" t="s">
        <v>77</v>
      </c>
      <c r="E296" s="91">
        <v>1</v>
      </c>
      <c r="F296" s="59">
        <v>40</v>
      </c>
      <c r="G296" s="59">
        <v>1</v>
      </c>
      <c r="H296" s="62">
        <v>1000000</v>
      </c>
      <c r="I296" s="62">
        <v>1000000</v>
      </c>
      <c r="J296" s="62">
        <v>1300000</v>
      </c>
      <c r="K296" s="11" t="s">
        <v>346</v>
      </c>
    </row>
    <row r="297" spans="1:11" s="44" customFormat="1" ht="21" hidden="1" x14ac:dyDescent="0.25">
      <c r="A297" s="59">
        <v>291</v>
      </c>
      <c r="B297" s="60" t="s">
        <v>77</v>
      </c>
      <c r="C297" s="90" t="s">
        <v>349</v>
      </c>
      <c r="D297" s="60" t="s">
        <v>77</v>
      </c>
      <c r="E297" s="91">
        <v>1</v>
      </c>
      <c r="F297" s="59">
        <v>40</v>
      </c>
      <c r="G297" s="59">
        <v>3</v>
      </c>
      <c r="H297" s="62">
        <v>1000000</v>
      </c>
      <c r="I297" s="62">
        <v>3000000</v>
      </c>
      <c r="J297" s="62">
        <v>1300000</v>
      </c>
      <c r="K297" s="11" t="s">
        <v>346</v>
      </c>
    </row>
    <row r="298" spans="1:11" s="44" customFormat="1" ht="21" hidden="1" x14ac:dyDescent="0.25">
      <c r="A298" s="59">
        <v>292</v>
      </c>
      <c r="B298" s="60" t="s">
        <v>77</v>
      </c>
      <c r="C298" s="61" t="s">
        <v>350</v>
      </c>
      <c r="D298" s="60" t="s">
        <v>77</v>
      </c>
      <c r="E298" s="91">
        <v>1</v>
      </c>
      <c r="F298" s="59">
        <v>40</v>
      </c>
      <c r="G298" s="59">
        <v>5</v>
      </c>
      <c r="H298" s="62">
        <v>1000000</v>
      </c>
      <c r="I298" s="62">
        <v>5000000</v>
      </c>
      <c r="J298" s="62">
        <v>1300000</v>
      </c>
      <c r="K298" s="11" t="s">
        <v>346</v>
      </c>
    </row>
    <row r="299" spans="1:11" s="44" customFormat="1" ht="21" hidden="1" x14ac:dyDescent="0.25">
      <c r="A299" s="59">
        <v>293</v>
      </c>
      <c r="B299" s="60" t="s">
        <v>77</v>
      </c>
      <c r="C299" s="61" t="s">
        <v>350</v>
      </c>
      <c r="D299" s="60" t="s">
        <v>77</v>
      </c>
      <c r="E299" s="91">
        <v>1</v>
      </c>
      <c r="F299" s="59">
        <v>30</v>
      </c>
      <c r="G299" s="59">
        <v>20</v>
      </c>
      <c r="H299" s="62">
        <v>970000</v>
      </c>
      <c r="I299" s="62">
        <v>19400000</v>
      </c>
      <c r="J299" s="62">
        <v>1300000</v>
      </c>
      <c r="K299" s="11" t="s">
        <v>346</v>
      </c>
    </row>
    <row r="300" spans="1:11" s="44" customFormat="1" ht="21" hidden="1" x14ac:dyDescent="0.25">
      <c r="A300" s="59">
        <v>294</v>
      </c>
      <c r="B300" s="60" t="s">
        <v>77</v>
      </c>
      <c r="C300" s="90" t="s">
        <v>350</v>
      </c>
      <c r="D300" s="60" t="s">
        <v>77</v>
      </c>
      <c r="E300" s="91">
        <v>1</v>
      </c>
      <c r="F300" s="59">
        <v>25</v>
      </c>
      <c r="G300" s="59">
        <v>20</v>
      </c>
      <c r="H300" s="62">
        <v>930000</v>
      </c>
      <c r="I300" s="62">
        <v>18600000</v>
      </c>
      <c r="J300" s="62">
        <v>1000000</v>
      </c>
      <c r="K300" s="11" t="s">
        <v>346</v>
      </c>
    </row>
    <row r="301" spans="1:11" ht="10.5" hidden="1" x14ac:dyDescent="0.15">
      <c r="A301" s="317" t="s">
        <v>351</v>
      </c>
      <c r="B301" s="317"/>
      <c r="C301" s="317"/>
      <c r="D301" s="317"/>
      <c r="E301" s="317"/>
      <c r="F301" s="317"/>
      <c r="G301" s="317"/>
      <c r="H301" s="317"/>
      <c r="I301" s="98">
        <f>SUM(I7:I300)</f>
        <v>2018226000</v>
      </c>
      <c r="J301" s="98">
        <f>SUM(J7:J300)</f>
        <v>368100000</v>
      </c>
      <c r="K301" s="98"/>
    </row>
    <row r="302" spans="1:11" ht="12.75" customHeight="1" x14ac:dyDescent="0.15">
      <c r="I302" s="100"/>
    </row>
    <row r="305" spans="2:4" ht="12.75" customHeight="1" thickBot="1" x14ac:dyDescent="0.2">
      <c r="B305" s="101" t="s">
        <v>352</v>
      </c>
      <c r="D305" s="102" t="s">
        <v>353</v>
      </c>
    </row>
    <row r="306" spans="2:4" ht="12.75" customHeight="1" thickBot="1" x14ac:dyDescent="0.2">
      <c r="B306" s="103" t="s">
        <v>354</v>
      </c>
      <c r="D306" s="102" t="s">
        <v>355</v>
      </c>
    </row>
    <row r="307" spans="2:4" ht="12.75" customHeight="1" thickBot="1" x14ac:dyDescent="0.2">
      <c r="B307" s="101" t="s">
        <v>356</v>
      </c>
      <c r="D307" s="102" t="s">
        <v>366</v>
      </c>
    </row>
    <row r="308" spans="2:4" ht="36" customHeight="1" thickBot="1" x14ac:dyDescent="0.2">
      <c r="B308" s="101" t="s">
        <v>358</v>
      </c>
      <c r="D308" s="102"/>
    </row>
  </sheetData>
  <protectedRanges>
    <protectedRange sqref="C240" name="Rango1_79_2"/>
    <protectedRange sqref="C241" name="Rango1_79_1_1"/>
    <protectedRange sqref="C244" name="Rango1_59_1"/>
  </protectedRanges>
  <autoFilter ref="A6:DR301" xr:uid="{8441366F-50BC-4B5F-8498-AC2BB9647ED1}">
    <filterColumn colId="1">
      <filters>
        <filter val="Facultad de Ciencias Matemáticas y Naturales Cra 4 No.26D-31"/>
      </filters>
    </filterColumn>
  </autoFilter>
  <conditionalFormatting sqref="C300 C244:C250 C288:C297 C260:C286">
    <cfRule type="duplicateValues" dxfId="44" priority="1"/>
  </conditionalFormatting>
  <pageMargins left="0.70866141732283472" right="0.70866141732283472" top="0.74803149606299213" bottom="0.74803149606299213" header="0.31496062992125984" footer="0.31496062992125984"/>
  <pageSetup scale="4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85DDA-727B-459B-80E6-82A24D5F6C88}">
  <dimension ref="A1:AM312"/>
  <sheetViews>
    <sheetView zoomScale="120" zoomScaleNormal="120" workbookViewId="0">
      <selection activeCell="R110" sqref="R110"/>
    </sheetView>
  </sheetViews>
  <sheetFormatPr baseColWidth="10" defaultColWidth="11.42578125" defaultRowHeight="21.75" customHeight="1" outlineLevelCol="2" x14ac:dyDescent="0.15"/>
  <cols>
    <col min="1" max="1" width="5.28515625" style="1" customWidth="1"/>
    <col min="2" max="2" width="9.28515625" style="1" customWidth="1"/>
    <col min="3" max="3" width="34.7109375" style="1" customWidth="1"/>
    <col min="4" max="4" width="20.7109375" style="1" hidden="1" customWidth="1" outlineLevel="1"/>
    <col min="5" max="5" width="4.85546875" style="51" customWidth="1" collapsed="1"/>
    <col min="6" max="7" width="4.85546875" style="51" customWidth="1"/>
    <col min="8" max="8" width="9.28515625" style="51" hidden="1" customWidth="1" outlineLevel="1"/>
    <col min="9" max="9" width="10.5703125" style="51" hidden="1" customWidth="1" outlineLevel="2"/>
    <col min="10" max="10" width="8.5703125" style="51" hidden="1" customWidth="1" outlineLevel="1"/>
    <col min="11" max="11" width="10.5703125" style="51" hidden="1" customWidth="1" outlineLevel="2"/>
    <col min="12" max="12" width="8.5703125" style="51" hidden="1" customWidth="1" outlineLevel="1"/>
    <col min="13" max="13" width="10.5703125" style="51" hidden="1" customWidth="1" outlineLevel="2"/>
    <col min="14" max="14" width="8.28515625" style="51" hidden="1" customWidth="1" outlineLevel="1"/>
    <col min="15" max="15" width="10.5703125" style="51" hidden="1" customWidth="1" outlineLevel="2"/>
    <col min="16" max="16" width="8.42578125" style="51" hidden="1" customWidth="1" outlineLevel="1"/>
    <col min="17" max="17" width="12.140625" style="51" hidden="1" customWidth="1" outlineLevel="1"/>
    <col min="18" max="18" width="12.140625" style="51" customWidth="1" collapsed="1"/>
    <col min="19" max="27" width="12.140625" style="51" customWidth="1"/>
    <col min="28" max="28" width="7.42578125" style="1" customWidth="1"/>
    <col min="29" max="29" width="1.85546875" style="1" customWidth="1"/>
    <col min="30" max="30" width="15.140625" style="1" customWidth="1"/>
    <col min="31" max="31" width="6" style="1" customWidth="1"/>
    <col min="32" max="32" width="5.42578125" style="1" customWidth="1"/>
    <col min="33" max="33" width="13.42578125" style="1" hidden="1" customWidth="1" outlineLevel="1"/>
    <col min="34" max="34" width="15" style="1" hidden="1" customWidth="1" outlineLevel="1"/>
    <col min="35" max="35" width="11.42578125" style="1" hidden="1" customWidth="1" outlineLevel="1"/>
    <col min="36" max="36" width="13" style="1" customWidth="1" collapsed="1"/>
    <col min="37" max="37" width="12.42578125" style="1" bestFit="1" customWidth="1"/>
    <col min="38" max="16384" width="11.42578125" style="1"/>
  </cols>
  <sheetData>
    <row r="1" spans="1:39" ht="21.75" customHeight="1" x14ac:dyDescent="0.15">
      <c r="C1" s="101" t="s">
        <v>0</v>
      </c>
      <c r="D1" s="101"/>
      <c r="E1" s="101"/>
      <c r="F1" s="101"/>
      <c r="G1" s="101"/>
      <c r="H1" s="101"/>
      <c r="I1" s="101"/>
      <c r="J1" s="101"/>
      <c r="K1" s="101"/>
      <c r="L1" s="101"/>
      <c r="M1" s="101"/>
      <c r="N1" s="101"/>
      <c r="O1" s="101"/>
      <c r="P1" s="101"/>
      <c r="Q1" s="101"/>
      <c r="R1" s="101"/>
      <c r="S1" s="101"/>
      <c r="T1" s="101"/>
      <c r="U1" s="101"/>
      <c r="V1" s="101"/>
      <c r="W1" s="101"/>
      <c r="X1" s="101"/>
      <c r="Y1" s="101"/>
      <c r="Z1" s="101"/>
      <c r="AA1" s="101"/>
      <c r="AB1" s="101"/>
    </row>
    <row r="2" spans="1:39" ht="21.75" customHeight="1" x14ac:dyDescent="0.15">
      <c r="C2" s="101" t="s">
        <v>1</v>
      </c>
      <c r="D2" s="101"/>
      <c r="E2" s="101"/>
      <c r="F2" s="101"/>
      <c r="G2" s="101"/>
      <c r="H2" s="101"/>
      <c r="I2" s="101"/>
      <c r="J2" s="101"/>
      <c r="K2" s="101"/>
      <c r="L2" s="101"/>
      <c r="M2" s="101"/>
      <c r="N2" s="101"/>
      <c r="O2" s="101"/>
      <c r="P2" s="101"/>
      <c r="Q2" s="101"/>
      <c r="R2" s="101"/>
      <c r="S2" s="101"/>
      <c r="T2" s="101"/>
      <c r="U2" s="101"/>
      <c r="V2" s="101"/>
      <c r="W2" s="101"/>
      <c r="X2" s="101"/>
      <c r="Y2" s="101"/>
      <c r="Z2" s="101"/>
      <c r="AA2" s="101"/>
      <c r="AB2" s="101"/>
    </row>
    <row r="3" spans="1:39" ht="21.75" customHeight="1" x14ac:dyDescent="0.15">
      <c r="C3" s="101" t="s">
        <v>2</v>
      </c>
      <c r="D3" s="101"/>
      <c r="E3" s="101"/>
      <c r="F3" s="101"/>
      <c r="G3" s="101"/>
      <c r="H3" s="101"/>
      <c r="I3" s="101"/>
      <c r="J3" s="101"/>
      <c r="K3" s="101"/>
      <c r="L3" s="101"/>
      <c r="M3" s="101"/>
      <c r="N3" s="101"/>
      <c r="O3" s="101"/>
      <c r="P3" s="101"/>
      <c r="Q3" s="101"/>
      <c r="R3" s="101"/>
      <c r="S3" s="101"/>
      <c r="T3" s="101"/>
      <c r="U3" s="101"/>
      <c r="V3" s="101"/>
      <c r="W3" s="101"/>
      <c r="X3" s="101"/>
      <c r="Y3" s="101"/>
      <c r="Z3" s="101"/>
      <c r="AA3" s="101"/>
      <c r="AB3" s="101"/>
    </row>
    <row r="4" spans="1:39" ht="21.75" customHeight="1" x14ac:dyDescent="0.15">
      <c r="B4" s="101"/>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101"/>
    </row>
    <row r="5" spans="1:39" ht="21.75" customHeight="1" thickBot="1" x14ac:dyDescent="0.2">
      <c r="B5" s="101"/>
      <c r="C5" s="101"/>
      <c r="D5" s="101"/>
      <c r="E5" s="101"/>
      <c r="F5" s="101"/>
      <c r="G5" s="101"/>
      <c r="H5" s="101"/>
      <c r="I5" s="101"/>
      <c r="J5" s="101"/>
      <c r="K5" s="101"/>
      <c r="L5" s="101"/>
      <c r="M5" s="101"/>
      <c r="N5" s="101"/>
      <c r="O5" s="101"/>
      <c r="P5" s="101"/>
      <c r="Q5" s="101"/>
      <c r="R5" s="441">
        <v>5.1999999999999998E-2</v>
      </c>
      <c r="S5" s="101"/>
      <c r="T5" s="101"/>
      <c r="U5" s="101"/>
      <c r="V5" s="101"/>
      <c r="W5" s="101"/>
      <c r="X5" s="101"/>
      <c r="Y5" s="101"/>
      <c r="Z5" s="101"/>
      <c r="AA5" s="101"/>
      <c r="AB5" s="101"/>
      <c r="AJ5" s="441">
        <v>5.1999999999999998E-2</v>
      </c>
    </row>
    <row r="6" spans="1:39" ht="21.75" customHeight="1" x14ac:dyDescent="0.15">
      <c r="B6" s="2"/>
      <c r="C6" s="2"/>
      <c r="D6" s="2"/>
      <c r="E6" s="2"/>
      <c r="F6" s="2"/>
      <c r="G6" s="2"/>
      <c r="H6" s="3"/>
      <c r="I6" s="2"/>
      <c r="J6" s="2"/>
      <c r="K6" s="2"/>
      <c r="L6" s="2"/>
      <c r="M6" s="2"/>
      <c r="N6" s="2"/>
      <c r="O6" s="2"/>
      <c r="P6" s="2"/>
      <c r="Q6" s="2"/>
      <c r="R6" s="533" t="s">
        <v>2301</v>
      </c>
      <c r="S6" s="534"/>
      <c r="T6" s="534"/>
      <c r="U6" s="534"/>
      <c r="V6" s="534"/>
      <c r="W6" s="534"/>
      <c r="X6" s="534"/>
      <c r="Y6" s="534"/>
      <c r="Z6" s="534"/>
      <c r="AA6" s="535"/>
      <c r="AB6" s="2"/>
      <c r="AD6" s="318" t="s">
        <v>1992</v>
      </c>
      <c r="AJ6" s="533" t="s">
        <v>2301</v>
      </c>
      <c r="AK6" s="534"/>
      <c r="AL6" s="535"/>
    </row>
    <row r="7" spans="1:39" s="7" customFormat="1" ht="21.75" customHeight="1" x14ac:dyDescent="0.15">
      <c r="A7" s="4" t="s">
        <v>3</v>
      </c>
      <c r="B7" s="4" t="s">
        <v>4</v>
      </c>
      <c r="C7" s="4" t="s">
        <v>5</v>
      </c>
      <c r="D7" s="4" t="s">
        <v>6</v>
      </c>
      <c r="E7" s="5" t="s">
        <v>7</v>
      </c>
      <c r="F7" s="5" t="s">
        <v>8</v>
      </c>
      <c r="G7" s="5" t="s">
        <v>9</v>
      </c>
      <c r="H7" s="6" t="s">
        <v>10</v>
      </c>
      <c r="I7" s="4" t="s">
        <v>11</v>
      </c>
      <c r="J7" s="6" t="s">
        <v>12</v>
      </c>
      <c r="K7" s="4" t="s">
        <v>13</v>
      </c>
      <c r="L7" s="6" t="s">
        <v>14</v>
      </c>
      <c r="M7" s="4" t="s">
        <v>15</v>
      </c>
      <c r="N7" s="6" t="s">
        <v>16</v>
      </c>
      <c r="O7" s="4" t="s">
        <v>17</v>
      </c>
      <c r="P7" s="6" t="s">
        <v>18</v>
      </c>
      <c r="Q7" s="4" t="s">
        <v>19</v>
      </c>
      <c r="R7" s="442" t="s">
        <v>10</v>
      </c>
      <c r="S7" s="440" t="s">
        <v>11</v>
      </c>
      <c r="T7" s="442" t="s">
        <v>12</v>
      </c>
      <c r="U7" s="440" t="s">
        <v>13</v>
      </c>
      <c r="V7" s="442" t="s">
        <v>14</v>
      </c>
      <c r="W7" s="440" t="s">
        <v>15</v>
      </c>
      <c r="X7" s="442" t="s">
        <v>16</v>
      </c>
      <c r="Y7" s="440" t="s">
        <v>17</v>
      </c>
      <c r="Z7" s="442" t="s">
        <v>18</v>
      </c>
      <c r="AA7" s="440" t="s">
        <v>19</v>
      </c>
      <c r="AB7" s="5" t="s">
        <v>20</v>
      </c>
      <c r="AD7" s="313" t="s">
        <v>7</v>
      </c>
      <c r="AE7" s="313" t="s">
        <v>8</v>
      </c>
      <c r="AF7" s="313" t="s">
        <v>9</v>
      </c>
      <c r="AG7" s="314" t="s">
        <v>360</v>
      </c>
      <c r="AH7" s="314" t="s">
        <v>361</v>
      </c>
      <c r="AI7" s="314" t="s">
        <v>362</v>
      </c>
      <c r="AJ7" s="443" t="s">
        <v>360</v>
      </c>
      <c r="AK7" s="443" t="s">
        <v>361</v>
      </c>
      <c r="AL7" s="443" t="s">
        <v>362</v>
      </c>
      <c r="AM7" s="314" t="s">
        <v>20</v>
      </c>
    </row>
    <row r="8" spans="1:39" s="12" customFormat="1" ht="12" customHeight="1" x14ac:dyDescent="0.25">
      <c r="A8" s="8">
        <v>1</v>
      </c>
      <c r="B8" s="9" t="s">
        <v>21</v>
      </c>
      <c r="C8" s="9" t="s">
        <v>22</v>
      </c>
      <c r="D8" s="9" t="s">
        <v>21</v>
      </c>
      <c r="E8" s="8">
        <v>1</v>
      </c>
      <c r="F8" s="8">
        <v>90</v>
      </c>
      <c r="G8" s="8">
        <v>3</v>
      </c>
      <c r="H8" s="10">
        <v>3800000</v>
      </c>
      <c r="I8" s="10">
        <v>1300000</v>
      </c>
      <c r="J8" s="10">
        <v>3610000</v>
      </c>
      <c r="K8" s="10">
        <v>1300000</v>
      </c>
      <c r="L8" s="10">
        <v>3420000</v>
      </c>
      <c r="M8" s="10">
        <v>1000000</v>
      </c>
      <c r="N8" s="10">
        <v>2907000</v>
      </c>
      <c r="O8" s="10">
        <v>900000</v>
      </c>
      <c r="P8" s="10">
        <v>2326000</v>
      </c>
      <c r="Q8" s="10">
        <v>900000</v>
      </c>
      <c r="R8" s="10">
        <f t="shared" ref="R8:AA8" si="0">H8+(H8*$R$5)</f>
        <v>3997600</v>
      </c>
      <c r="S8" s="10">
        <f t="shared" si="0"/>
        <v>1367600</v>
      </c>
      <c r="T8" s="10">
        <f t="shared" si="0"/>
        <v>3797720</v>
      </c>
      <c r="U8" s="10">
        <f t="shared" si="0"/>
        <v>1367600</v>
      </c>
      <c r="V8" s="10">
        <f t="shared" si="0"/>
        <v>3597840</v>
      </c>
      <c r="W8" s="10">
        <f t="shared" si="0"/>
        <v>1052000</v>
      </c>
      <c r="X8" s="10">
        <f t="shared" si="0"/>
        <v>3058164</v>
      </c>
      <c r="Y8" s="10">
        <f t="shared" si="0"/>
        <v>946800</v>
      </c>
      <c r="Z8" s="10">
        <f t="shared" si="0"/>
        <v>2446952</v>
      </c>
      <c r="AA8" s="10">
        <f t="shared" si="0"/>
        <v>946800</v>
      </c>
      <c r="AB8" s="11" t="s">
        <v>23</v>
      </c>
      <c r="AD8" s="94">
        <f>VLOOKUP(A8,'ANEXO No. 1'!$A:$K,5,0)</f>
        <v>1</v>
      </c>
      <c r="AE8" s="88">
        <f>VLOOKUP(A8,'ANEXO No. 1'!$A:$K,6,0)</f>
        <v>90</v>
      </c>
      <c r="AF8" s="97">
        <f>VLOOKUP(A8,'ANEXO No. 1'!$A:$K,7,0)</f>
        <v>3</v>
      </c>
      <c r="AG8" s="62">
        <f>VLOOKUP(A8,'ANEXO No. 1'!$A:$K,8,0)</f>
        <v>7275000</v>
      </c>
      <c r="AH8" s="62">
        <f>VLOOKUP(A8,'ANEXO No. 1'!$A:$K,9,0)</f>
        <v>21825000</v>
      </c>
      <c r="AI8" s="62">
        <f>VLOOKUP(A8,'ANEXO No. 1'!$A:$K,10,0)</f>
        <v>1300000</v>
      </c>
      <c r="AJ8" s="62">
        <f>+AG8+($AG$8*$AJ$5)</f>
        <v>7653300</v>
      </c>
      <c r="AK8" s="62">
        <f>+AH8+($AH$8*$AJ$5)</f>
        <v>22959900</v>
      </c>
      <c r="AL8" s="62">
        <f>+AI8+($AI$8*$AJ$5)</f>
        <v>1367600</v>
      </c>
      <c r="AM8" s="11" t="str">
        <f>VLOOKUP(A8,'ANEXO No. 1'!$A:$K,11,0)</f>
        <v>FCMN</v>
      </c>
    </row>
    <row r="9" spans="1:39" s="12" customFormat="1" ht="12" customHeight="1" x14ac:dyDescent="0.25">
      <c r="A9" s="8">
        <v>2</v>
      </c>
      <c r="B9" s="9" t="s">
        <v>24</v>
      </c>
      <c r="C9" s="9" t="s">
        <v>25</v>
      </c>
      <c r="D9" s="9" t="s">
        <v>24</v>
      </c>
      <c r="E9" s="8">
        <v>4</v>
      </c>
      <c r="F9" s="8">
        <v>60</v>
      </c>
      <c r="G9" s="8">
        <v>2</v>
      </c>
      <c r="H9" s="10">
        <v>3769000</v>
      </c>
      <c r="I9" s="10">
        <v>1300000</v>
      </c>
      <c r="J9" s="10">
        <v>3589000</v>
      </c>
      <c r="K9" s="10">
        <v>1300000</v>
      </c>
      <c r="L9" s="10">
        <v>3410000</v>
      </c>
      <c r="M9" s="10">
        <v>1000000</v>
      </c>
      <c r="N9" s="10">
        <v>3231000</v>
      </c>
      <c r="O9" s="10">
        <v>900000</v>
      </c>
      <c r="P9" s="10">
        <v>3051000</v>
      </c>
      <c r="Q9" s="10">
        <v>900000</v>
      </c>
      <c r="R9" s="10">
        <f>H9+(H9*$R$5)</f>
        <v>3964988</v>
      </c>
      <c r="S9" s="10">
        <f t="shared" ref="S9:S72" si="1">I9+(I9*$R$5)</f>
        <v>1367600</v>
      </c>
      <c r="T9" s="10">
        <f t="shared" ref="T9:T72" si="2">J9+(J9*$R$5)</f>
        <v>3775628</v>
      </c>
      <c r="U9" s="10">
        <f t="shared" ref="U9:U72" si="3">K9+(K9*$R$5)</f>
        <v>1367600</v>
      </c>
      <c r="V9" s="10">
        <f t="shared" ref="V9:V72" si="4">L9+(L9*$R$5)</f>
        <v>3587320</v>
      </c>
      <c r="W9" s="10">
        <f t="shared" ref="W9:W72" si="5">M9+(M9*$R$5)</f>
        <v>1052000</v>
      </c>
      <c r="X9" s="10">
        <f t="shared" ref="X9:X72" si="6">N9+(N9*$R$5)</f>
        <v>3399012</v>
      </c>
      <c r="Y9" s="10">
        <f t="shared" ref="Y9:Y72" si="7">O9+(O9*$R$5)</f>
        <v>946800</v>
      </c>
      <c r="Z9" s="10">
        <f t="shared" ref="Z9:Z72" si="8">P9+(P9*$R$5)</f>
        <v>3209652</v>
      </c>
      <c r="AA9" s="10">
        <f t="shared" ref="AA9:AA72" si="9">Q9+(Q9*$R$5)</f>
        <v>946800</v>
      </c>
      <c r="AB9" s="11" t="s">
        <v>23</v>
      </c>
      <c r="AD9" s="94">
        <f>VLOOKUP(A9,'ANEXO No. 1'!$A:$K,5,0)</f>
        <v>4</v>
      </c>
      <c r="AE9" s="88">
        <f>VLOOKUP(A9,'ANEXO No. 1'!$A:$K,6,0)</f>
        <v>60</v>
      </c>
      <c r="AF9" s="97">
        <f>VLOOKUP(A9,'ANEXO No. 1'!$A:$K,7,0)</f>
        <v>2</v>
      </c>
      <c r="AG9" s="62">
        <f>VLOOKUP(A9,'ANEXO No. 1'!$A:$K,8,0)</f>
        <v>7178000</v>
      </c>
      <c r="AH9" s="62">
        <f>VLOOKUP(A9,'ANEXO No. 1'!$A:$K,9,0)</f>
        <v>14356000</v>
      </c>
      <c r="AI9" s="62">
        <f>VLOOKUP(A9,'ANEXO No. 1'!$A:$K,10,0)</f>
        <v>1300000</v>
      </c>
      <c r="AJ9" s="62">
        <f t="shared" ref="AJ9:AJ72" si="10">+AG9+($AG$8*$AJ$5)</f>
        <v>7556300</v>
      </c>
      <c r="AK9" s="62">
        <f t="shared" ref="AK9:AK72" si="11">+AH9+($AH$8*$AJ$5)</f>
        <v>15490900</v>
      </c>
      <c r="AL9" s="62">
        <f t="shared" ref="AL9:AL72" si="12">+AI9+($AI$8*$AJ$5)</f>
        <v>1367600</v>
      </c>
      <c r="AM9" s="11" t="str">
        <f>VLOOKUP(A9,'ANEXO No. 1'!$A:$K,11,0)</f>
        <v>FCMN</v>
      </c>
    </row>
    <row r="10" spans="1:39" s="12" customFormat="1" ht="12" customHeight="1" x14ac:dyDescent="0.25">
      <c r="A10" s="8">
        <v>3</v>
      </c>
      <c r="B10" s="9" t="s">
        <v>26</v>
      </c>
      <c r="C10" s="9" t="s">
        <v>27</v>
      </c>
      <c r="D10" s="9" t="s">
        <v>26</v>
      </c>
      <c r="E10" s="8">
        <v>5</v>
      </c>
      <c r="F10" s="8">
        <v>70</v>
      </c>
      <c r="G10" s="8">
        <v>3</v>
      </c>
      <c r="H10" s="10">
        <v>12222000</v>
      </c>
      <c r="I10" s="10">
        <v>1300000</v>
      </c>
      <c r="J10" s="10">
        <v>11640000</v>
      </c>
      <c r="K10" s="10">
        <v>1300000</v>
      </c>
      <c r="L10" s="10">
        <v>11058000</v>
      </c>
      <c r="M10" s="10">
        <v>1000000</v>
      </c>
      <c r="N10" s="10">
        <v>10476000</v>
      </c>
      <c r="O10" s="10">
        <v>900000</v>
      </c>
      <c r="P10" s="10">
        <v>9894000</v>
      </c>
      <c r="Q10" s="10">
        <v>900000</v>
      </c>
      <c r="R10" s="10">
        <f>H10+(H10*$R$5)</f>
        <v>12857544</v>
      </c>
      <c r="S10" s="10">
        <f>I10+(I10*$R$5)</f>
        <v>1367600</v>
      </c>
      <c r="T10" s="10">
        <f t="shared" si="2"/>
        <v>12245280</v>
      </c>
      <c r="U10" s="10">
        <f t="shared" si="3"/>
        <v>1367600</v>
      </c>
      <c r="V10" s="10">
        <f t="shared" si="4"/>
        <v>11633016</v>
      </c>
      <c r="W10" s="10">
        <f t="shared" si="5"/>
        <v>1052000</v>
      </c>
      <c r="X10" s="10">
        <f t="shared" si="6"/>
        <v>11020752</v>
      </c>
      <c r="Y10" s="10">
        <f t="shared" si="7"/>
        <v>946800</v>
      </c>
      <c r="Z10" s="10">
        <f t="shared" si="8"/>
        <v>10408488</v>
      </c>
      <c r="AA10" s="10">
        <f t="shared" si="9"/>
        <v>946800</v>
      </c>
      <c r="AB10" s="11" t="s">
        <v>23</v>
      </c>
      <c r="AD10" s="94">
        <f>VLOOKUP(A10,'ANEXO No. 1'!$A:$K,5,0)</f>
        <v>5</v>
      </c>
      <c r="AE10" s="88">
        <f>VLOOKUP(A10,'ANEXO No. 1'!$A:$K,6,0)</f>
        <v>70</v>
      </c>
      <c r="AF10" s="97">
        <f>VLOOKUP(A10,'ANEXO No. 1'!$A:$K,7,0)</f>
        <v>3</v>
      </c>
      <c r="AG10" s="62">
        <f>VLOOKUP(A10,'ANEXO No. 1'!$A:$K,8,0)</f>
        <v>23280000</v>
      </c>
      <c r="AH10" s="62">
        <f>VLOOKUP(A10,'ANEXO No. 1'!$A:$K,9,0)</f>
        <v>69840000</v>
      </c>
      <c r="AI10" s="62">
        <f>VLOOKUP(A10,'ANEXO No. 1'!$A:$K,10,0)</f>
        <v>1300000</v>
      </c>
      <c r="AJ10" s="62">
        <f t="shared" si="10"/>
        <v>23658300</v>
      </c>
      <c r="AK10" s="62">
        <f t="shared" si="11"/>
        <v>70974900</v>
      </c>
      <c r="AL10" s="62">
        <f t="shared" si="12"/>
        <v>1367600</v>
      </c>
      <c r="AM10" s="11" t="str">
        <f>VLOOKUP(A10,'ANEXO No. 1'!$A:$K,11,0)</f>
        <v>FCMN</v>
      </c>
    </row>
    <row r="11" spans="1:39" s="12" customFormat="1" ht="12" customHeight="1" x14ac:dyDescent="0.25">
      <c r="A11" s="8">
        <v>4</v>
      </c>
      <c r="B11" s="9" t="s">
        <v>28</v>
      </c>
      <c r="C11" s="9" t="s">
        <v>29</v>
      </c>
      <c r="D11" s="9" t="s">
        <v>28</v>
      </c>
      <c r="E11" s="8">
        <v>3</v>
      </c>
      <c r="F11" s="8">
        <v>45</v>
      </c>
      <c r="G11" s="8">
        <v>2</v>
      </c>
      <c r="H11" s="10">
        <v>7400000</v>
      </c>
      <c r="I11" s="10">
        <v>1300000</v>
      </c>
      <c r="J11" s="10">
        <v>7030000</v>
      </c>
      <c r="K11" s="10">
        <v>1300000</v>
      </c>
      <c r="L11" s="10">
        <v>6660000</v>
      </c>
      <c r="M11" s="10">
        <v>1000000</v>
      </c>
      <c r="N11" s="10">
        <v>5661000</v>
      </c>
      <c r="O11" s="10">
        <v>900000</v>
      </c>
      <c r="P11" s="10">
        <v>4529000</v>
      </c>
      <c r="Q11" s="10">
        <v>900000</v>
      </c>
      <c r="R11" s="10">
        <f t="shared" ref="R11:R72" si="13">H11+(H11*$R$5)</f>
        <v>7784800</v>
      </c>
      <c r="S11" s="10">
        <f t="shared" si="1"/>
        <v>1367600</v>
      </c>
      <c r="T11" s="10">
        <f t="shared" si="2"/>
        <v>7395560</v>
      </c>
      <c r="U11" s="10">
        <f t="shared" si="3"/>
        <v>1367600</v>
      </c>
      <c r="V11" s="10">
        <f t="shared" si="4"/>
        <v>7006320</v>
      </c>
      <c r="W11" s="10">
        <f t="shared" si="5"/>
        <v>1052000</v>
      </c>
      <c r="X11" s="10">
        <f t="shared" si="6"/>
        <v>5955372</v>
      </c>
      <c r="Y11" s="10">
        <f t="shared" si="7"/>
        <v>946800</v>
      </c>
      <c r="Z11" s="10">
        <f t="shared" si="8"/>
        <v>4764508</v>
      </c>
      <c r="AA11" s="10">
        <f t="shared" si="9"/>
        <v>946800</v>
      </c>
      <c r="AB11" s="11" t="s">
        <v>23</v>
      </c>
      <c r="AD11" s="94">
        <f>VLOOKUP(A11,'ANEXO No. 1'!$A:$K,5,0)</f>
        <v>3</v>
      </c>
      <c r="AE11" s="88">
        <f>VLOOKUP(A11,'ANEXO No. 1'!$A:$K,6,0)</f>
        <v>45</v>
      </c>
      <c r="AF11" s="97">
        <f>VLOOKUP(A11,'ANEXO No. 1'!$A:$K,7,0)</f>
        <v>2</v>
      </c>
      <c r="AG11" s="62">
        <f>VLOOKUP(A11,'ANEXO No. 1'!$A:$K,8,0)</f>
        <v>7400000</v>
      </c>
      <c r="AH11" s="62">
        <f>VLOOKUP(A11,'ANEXO No. 1'!$A:$K,9,0)</f>
        <v>14800000</v>
      </c>
      <c r="AI11" s="62">
        <f>VLOOKUP(A11,'ANEXO No. 1'!$A:$K,10,0)</f>
        <v>1300000</v>
      </c>
      <c r="AJ11" s="62">
        <f t="shared" si="10"/>
        <v>7778300</v>
      </c>
      <c r="AK11" s="62">
        <f>+AH11+($AH$8*$AJ$5)</f>
        <v>15934900</v>
      </c>
      <c r="AL11" s="62">
        <f t="shared" si="12"/>
        <v>1367600</v>
      </c>
      <c r="AM11" s="11" t="str">
        <f>VLOOKUP(A11,'ANEXO No. 1'!$A:$K,11,0)</f>
        <v>FCMN</v>
      </c>
    </row>
    <row r="12" spans="1:39" s="12" customFormat="1" ht="12" customHeight="1" x14ac:dyDescent="0.25">
      <c r="A12" s="8">
        <v>5</v>
      </c>
      <c r="B12" s="9" t="s">
        <v>30</v>
      </c>
      <c r="C12" s="9" t="s">
        <v>31</v>
      </c>
      <c r="D12" s="9" t="s">
        <v>30</v>
      </c>
      <c r="E12" s="8">
        <v>3</v>
      </c>
      <c r="F12" s="8">
        <v>30</v>
      </c>
      <c r="G12" s="8">
        <v>1</v>
      </c>
      <c r="H12" s="10">
        <v>4074000</v>
      </c>
      <c r="I12" s="10">
        <v>1300000</v>
      </c>
      <c r="J12" s="10">
        <v>3880000</v>
      </c>
      <c r="K12" s="10">
        <v>1300000</v>
      </c>
      <c r="L12" s="10">
        <v>3686000</v>
      </c>
      <c r="M12" s="10">
        <v>1000000</v>
      </c>
      <c r="N12" s="10">
        <v>3492000</v>
      </c>
      <c r="O12" s="10">
        <v>900000</v>
      </c>
      <c r="P12" s="10">
        <v>3298000</v>
      </c>
      <c r="Q12" s="10">
        <v>900000</v>
      </c>
      <c r="R12" s="10">
        <f>H12+(H12*$R$5)</f>
        <v>4285848</v>
      </c>
      <c r="S12" s="10">
        <f t="shared" si="1"/>
        <v>1367600</v>
      </c>
      <c r="T12" s="10">
        <f t="shared" si="2"/>
        <v>4081760</v>
      </c>
      <c r="U12" s="10">
        <f t="shared" si="3"/>
        <v>1367600</v>
      </c>
      <c r="V12" s="10">
        <f t="shared" si="4"/>
        <v>3877672</v>
      </c>
      <c r="W12" s="10">
        <f t="shared" si="5"/>
        <v>1052000</v>
      </c>
      <c r="X12" s="10">
        <f t="shared" si="6"/>
        <v>3673584</v>
      </c>
      <c r="Y12" s="10">
        <f t="shared" si="7"/>
        <v>946800</v>
      </c>
      <c r="Z12" s="10">
        <f t="shared" si="8"/>
        <v>3469496</v>
      </c>
      <c r="AA12" s="10">
        <f t="shared" si="9"/>
        <v>946800</v>
      </c>
      <c r="AB12" s="11" t="s">
        <v>23</v>
      </c>
      <c r="AD12" s="94">
        <f>VLOOKUP(A12,'ANEXO No. 1'!$A:$K,5,0)</f>
        <v>3</v>
      </c>
      <c r="AE12" s="88">
        <f>VLOOKUP(A12,'ANEXO No. 1'!$A:$K,6,0)</f>
        <v>30</v>
      </c>
      <c r="AF12" s="97">
        <f>VLOOKUP(A12,'ANEXO No. 1'!$A:$K,7,0)</f>
        <v>1</v>
      </c>
      <c r="AG12" s="62">
        <f>VLOOKUP(A12,'ANEXO No. 1'!$A:$K,8,0)</f>
        <v>3880000</v>
      </c>
      <c r="AH12" s="62">
        <f>VLOOKUP(A12,'ANEXO No. 1'!$A:$K,9,0)</f>
        <v>3880000</v>
      </c>
      <c r="AI12" s="62">
        <f>VLOOKUP(A12,'ANEXO No. 1'!$A:$K,10,0)</f>
        <v>1300000</v>
      </c>
      <c r="AJ12" s="62">
        <f t="shared" si="10"/>
        <v>4258300</v>
      </c>
      <c r="AK12" s="62">
        <f t="shared" si="11"/>
        <v>5014900</v>
      </c>
      <c r="AL12" s="62">
        <f>+AI12+($AI$8*$AJ$5)</f>
        <v>1367600</v>
      </c>
      <c r="AM12" s="11" t="str">
        <f>VLOOKUP(A12,'ANEXO No. 1'!$A:$K,11,0)</f>
        <v>FCMN</v>
      </c>
    </row>
    <row r="13" spans="1:39" s="12" customFormat="1" ht="12" customHeight="1" x14ac:dyDescent="0.25">
      <c r="A13" s="8">
        <v>6</v>
      </c>
      <c r="B13" s="9" t="s">
        <v>32</v>
      </c>
      <c r="C13" s="9" t="s">
        <v>33</v>
      </c>
      <c r="D13" s="9" t="s">
        <v>32</v>
      </c>
      <c r="E13" s="8">
        <v>3</v>
      </c>
      <c r="F13" s="8">
        <v>30</v>
      </c>
      <c r="G13" s="8">
        <v>1</v>
      </c>
      <c r="H13" s="10">
        <v>3565000</v>
      </c>
      <c r="I13" s="10">
        <v>1300000</v>
      </c>
      <c r="J13" s="10">
        <v>3395000</v>
      </c>
      <c r="K13" s="10">
        <v>1300000</v>
      </c>
      <c r="L13" s="10">
        <v>3226000</v>
      </c>
      <c r="M13" s="10">
        <v>1000000</v>
      </c>
      <c r="N13" s="10">
        <v>3056000</v>
      </c>
      <c r="O13" s="10">
        <v>900000</v>
      </c>
      <c r="P13" s="10">
        <v>2886000</v>
      </c>
      <c r="Q13" s="10">
        <v>900000</v>
      </c>
      <c r="R13" s="10">
        <f t="shared" si="13"/>
        <v>3750380</v>
      </c>
      <c r="S13" s="10">
        <f t="shared" si="1"/>
        <v>1367600</v>
      </c>
      <c r="T13" s="10">
        <f t="shared" si="2"/>
        <v>3571540</v>
      </c>
      <c r="U13" s="10">
        <f t="shared" si="3"/>
        <v>1367600</v>
      </c>
      <c r="V13" s="10">
        <f t="shared" si="4"/>
        <v>3393752</v>
      </c>
      <c r="W13" s="10">
        <f t="shared" si="5"/>
        <v>1052000</v>
      </c>
      <c r="X13" s="10">
        <f t="shared" si="6"/>
        <v>3214912</v>
      </c>
      <c r="Y13" s="10">
        <f t="shared" si="7"/>
        <v>946800</v>
      </c>
      <c r="Z13" s="10">
        <f t="shared" si="8"/>
        <v>3036072</v>
      </c>
      <c r="AA13" s="10">
        <f t="shared" si="9"/>
        <v>946800</v>
      </c>
      <c r="AB13" s="11" t="s">
        <v>23</v>
      </c>
      <c r="AD13" s="94">
        <f>VLOOKUP(A13,'ANEXO No. 1'!$A:$K,5,0)</f>
        <v>3</v>
      </c>
      <c r="AE13" s="88">
        <f>VLOOKUP(A13,'ANEXO No. 1'!$A:$K,6,0)</f>
        <v>30</v>
      </c>
      <c r="AF13" s="97">
        <f>VLOOKUP(A13,'ANEXO No. 1'!$A:$K,7,0)</f>
        <v>1</v>
      </c>
      <c r="AG13" s="62">
        <f>VLOOKUP(A13,'ANEXO No. 1'!$A:$K,8,0)</f>
        <v>3395000</v>
      </c>
      <c r="AH13" s="62">
        <f>VLOOKUP(A13,'ANEXO No. 1'!$A:$K,9,0)</f>
        <v>3395000</v>
      </c>
      <c r="AI13" s="62">
        <f>VLOOKUP(A13,'ANEXO No. 1'!$A:$K,10,0)</f>
        <v>1300000</v>
      </c>
      <c r="AJ13" s="62">
        <f>+AG13+($AG$8*$AJ$5)</f>
        <v>3773300</v>
      </c>
      <c r="AK13" s="62">
        <f t="shared" si="11"/>
        <v>4529900</v>
      </c>
      <c r="AL13" s="62">
        <f t="shared" si="12"/>
        <v>1367600</v>
      </c>
      <c r="AM13" s="11" t="str">
        <f>VLOOKUP(A13,'ANEXO No. 1'!$A:$K,11,0)</f>
        <v>FCMN</v>
      </c>
    </row>
    <row r="14" spans="1:39" s="12" customFormat="1" ht="12" customHeight="1" x14ac:dyDescent="0.25">
      <c r="A14" s="8">
        <v>7</v>
      </c>
      <c r="B14" s="9" t="s">
        <v>34</v>
      </c>
      <c r="C14" s="9" t="s">
        <v>35</v>
      </c>
      <c r="D14" s="9" t="s">
        <v>34</v>
      </c>
      <c r="E14" s="8">
        <v>5</v>
      </c>
      <c r="F14" s="8">
        <v>45</v>
      </c>
      <c r="G14" s="8">
        <v>2</v>
      </c>
      <c r="H14" s="10">
        <v>12025000</v>
      </c>
      <c r="I14" s="10">
        <v>1300000</v>
      </c>
      <c r="J14" s="10">
        <v>11424000</v>
      </c>
      <c r="K14" s="10">
        <v>1300000</v>
      </c>
      <c r="L14" s="10">
        <v>10823000</v>
      </c>
      <c r="M14" s="10">
        <v>1000000</v>
      </c>
      <c r="N14" s="10">
        <v>9200000</v>
      </c>
      <c r="O14" s="10">
        <v>900000</v>
      </c>
      <c r="P14" s="10">
        <v>7360000</v>
      </c>
      <c r="Q14" s="10">
        <v>900000</v>
      </c>
      <c r="R14" s="10">
        <f t="shared" si="13"/>
        <v>12650300</v>
      </c>
      <c r="S14" s="10">
        <f t="shared" si="1"/>
        <v>1367600</v>
      </c>
      <c r="T14" s="10">
        <f t="shared" si="2"/>
        <v>12018048</v>
      </c>
      <c r="U14" s="10">
        <f t="shared" si="3"/>
        <v>1367600</v>
      </c>
      <c r="V14" s="10">
        <f t="shared" si="4"/>
        <v>11385796</v>
      </c>
      <c r="W14" s="10">
        <f t="shared" si="5"/>
        <v>1052000</v>
      </c>
      <c r="X14" s="10">
        <f t="shared" si="6"/>
        <v>9678400</v>
      </c>
      <c r="Y14" s="10">
        <f t="shared" si="7"/>
        <v>946800</v>
      </c>
      <c r="Z14" s="10">
        <f t="shared" si="8"/>
        <v>7742720</v>
      </c>
      <c r="AA14" s="10">
        <f t="shared" si="9"/>
        <v>946800</v>
      </c>
      <c r="AB14" s="11" t="s">
        <v>23</v>
      </c>
      <c r="AD14" s="94">
        <f>VLOOKUP(A14,'ANEXO No. 1'!$A:$K,5,0)</f>
        <v>5</v>
      </c>
      <c r="AE14" s="88">
        <f>VLOOKUP(A14,'ANEXO No. 1'!$A:$K,6,0)</f>
        <v>45</v>
      </c>
      <c r="AF14" s="97">
        <f>VLOOKUP(A14,'ANEXO No. 1'!$A:$K,7,0)</f>
        <v>2</v>
      </c>
      <c r="AG14" s="62">
        <f>VLOOKUP(A14,'ANEXO No. 1'!$A:$K,8,0)</f>
        <v>12025000</v>
      </c>
      <c r="AH14" s="62">
        <f>VLOOKUP(A14,'ANEXO No. 1'!$A:$K,9,0)</f>
        <v>24050000</v>
      </c>
      <c r="AI14" s="62">
        <f>VLOOKUP(A14,'ANEXO No. 1'!$A:$K,10,0)</f>
        <v>1300000</v>
      </c>
      <c r="AJ14" s="62">
        <f t="shared" si="10"/>
        <v>12403300</v>
      </c>
      <c r="AK14" s="62">
        <f t="shared" si="11"/>
        <v>25184900</v>
      </c>
      <c r="AL14" s="62">
        <f t="shared" si="12"/>
        <v>1367600</v>
      </c>
      <c r="AM14" s="11" t="str">
        <f>VLOOKUP(A14,'ANEXO No. 1'!$A:$K,11,0)</f>
        <v>FCMN</v>
      </c>
    </row>
    <row r="15" spans="1:39" s="12" customFormat="1" ht="12" customHeight="1" x14ac:dyDescent="0.25">
      <c r="A15" s="8">
        <v>8</v>
      </c>
      <c r="B15" s="9" t="s">
        <v>36</v>
      </c>
      <c r="C15" s="9" t="s">
        <v>37</v>
      </c>
      <c r="D15" s="9" t="s">
        <v>36</v>
      </c>
      <c r="E15" s="8">
        <v>8</v>
      </c>
      <c r="F15" s="8">
        <v>25</v>
      </c>
      <c r="G15" s="8">
        <v>1</v>
      </c>
      <c r="H15" s="10">
        <v>5616000</v>
      </c>
      <c r="I15" s="10">
        <v>1300000</v>
      </c>
      <c r="J15" s="10">
        <v>5348000</v>
      </c>
      <c r="K15" s="10">
        <v>1300000</v>
      </c>
      <c r="L15" s="10">
        <v>4650000</v>
      </c>
      <c r="M15" s="10">
        <v>1000000</v>
      </c>
      <c r="N15" s="10">
        <v>4814000</v>
      </c>
      <c r="O15" s="10">
        <v>900000</v>
      </c>
      <c r="P15" s="10">
        <v>4546000</v>
      </c>
      <c r="Q15" s="10">
        <v>900000</v>
      </c>
      <c r="R15" s="10">
        <f t="shared" si="13"/>
        <v>5908032</v>
      </c>
      <c r="S15" s="10">
        <f t="shared" si="1"/>
        <v>1367600</v>
      </c>
      <c r="T15" s="10">
        <f t="shared" si="2"/>
        <v>5626096</v>
      </c>
      <c r="U15" s="10">
        <f t="shared" si="3"/>
        <v>1367600</v>
      </c>
      <c r="V15" s="10">
        <f t="shared" si="4"/>
        <v>4891800</v>
      </c>
      <c r="W15" s="10">
        <f t="shared" si="5"/>
        <v>1052000</v>
      </c>
      <c r="X15" s="10">
        <f t="shared" si="6"/>
        <v>5064328</v>
      </c>
      <c r="Y15" s="10">
        <f t="shared" si="7"/>
        <v>946800</v>
      </c>
      <c r="Z15" s="10">
        <f t="shared" si="8"/>
        <v>4782392</v>
      </c>
      <c r="AA15" s="10">
        <f t="shared" si="9"/>
        <v>946800</v>
      </c>
      <c r="AB15" s="11" t="s">
        <v>23</v>
      </c>
      <c r="AD15" s="94">
        <f>VLOOKUP(A15,'ANEXO No. 1'!$A:$K,5,0)</f>
        <v>8</v>
      </c>
      <c r="AE15" s="88">
        <f>VLOOKUP(A15,'ANEXO No. 1'!$A:$K,6,0)</f>
        <v>25</v>
      </c>
      <c r="AF15" s="97">
        <f>VLOOKUP(A15,'ANEXO No. 1'!$A:$K,7,0)</f>
        <v>1</v>
      </c>
      <c r="AG15" s="62">
        <f>VLOOKUP(A15,'ANEXO No. 1'!$A:$K,8,0)</f>
        <v>4650000</v>
      </c>
      <c r="AH15" s="62">
        <f>VLOOKUP(A15,'ANEXO No. 1'!$A:$K,9,0)</f>
        <v>4650000</v>
      </c>
      <c r="AI15" s="62">
        <f>VLOOKUP(A15,'ANEXO No. 1'!$A:$K,10,0)</f>
        <v>1000000</v>
      </c>
      <c r="AJ15" s="62">
        <f t="shared" si="10"/>
        <v>5028300</v>
      </c>
      <c r="AK15" s="62">
        <f t="shared" si="11"/>
        <v>5784900</v>
      </c>
      <c r="AL15" s="62">
        <f t="shared" si="12"/>
        <v>1067600</v>
      </c>
      <c r="AM15" s="11" t="str">
        <f>VLOOKUP(A15,'ANEXO No. 1'!$A:$K,11,0)</f>
        <v>FCMN</v>
      </c>
    </row>
    <row r="16" spans="1:39" s="12" customFormat="1" ht="12" customHeight="1" x14ac:dyDescent="0.25">
      <c r="A16" s="8">
        <v>9</v>
      </c>
      <c r="B16" s="9" t="s">
        <v>38</v>
      </c>
      <c r="C16" s="9" t="s">
        <v>39</v>
      </c>
      <c r="D16" s="9" t="s">
        <v>38</v>
      </c>
      <c r="E16" s="8">
        <v>2</v>
      </c>
      <c r="F16" s="8">
        <v>20</v>
      </c>
      <c r="G16" s="8">
        <v>1</v>
      </c>
      <c r="H16" s="10">
        <v>2808000</v>
      </c>
      <c r="I16" s="10">
        <v>1300000</v>
      </c>
      <c r="J16" s="10">
        <v>2674000</v>
      </c>
      <c r="K16" s="10">
        <v>1300000</v>
      </c>
      <c r="L16" s="10">
        <v>2325000</v>
      </c>
      <c r="M16" s="10">
        <v>1000000</v>
      </c>
      <c r="N16" s="10">
        <v>2407000</v>
      </c>
      <c r="O16" s="10">
        <v>900000</v>
      </c>
      <c r="P16" s="10">
        <v>2273000</v>
      </c>
      <c r="Q16" s="10">
        <v>900000</v>
      </c>
      <c r="R16" s="10">
        <f>H16+(H16*$R$5)</f>
        <v>2954016</v>
      </c>
      <c r="S16" s="10">
        <f t="shared" si="1"/>
        <v>1367600</v>
      </c>
      <c r="T16" s="10">
        <f t="shared" si="2"/>
        <v>2813048</v>
      </c>
      <c r="U16" s="10">
        <f t="shared" si="3"/>
        <v>1367600</v>
      </c>
      <c r="V16" s="10">
        <f t="shared" si="4"/>
        <v>2445900</v>
      </c>
      <c r="W16" s="10">
        <f t="shared" si="5"/>
        <v>1052000</v>
      </c>
      <c r="X16" s="10">
        <f t="shared" si="6"/>
        <v>2532164</v>
      </c>
      <c r="Y16" s="10">
        <f t="shared" si="7"/>
        <v>946800</v>
      </c>
      <c r="Z16" s="10">
        <f t="shared" si="8"/>
        <v>2391196</v>
      </c>
      <c r="AA16" s="10">
        <f t="shared" si="9"/>
        <v>946800</v>
      </c>
      <c r="AB16" s="11" t="s">
        <v>23</v>
      </c>
      <c r="AD16" s="94">
        <f>VLOOKUP(A16,'ANEXO No. 1'!$A:$K,5,0)</f>
        <v>2</v>
      </c>
      <c r="AE16" s="88">
        <f>VLOOKUP(A16,'ANEXO No. 1'!$A:$K,6,0)</f>
        <v>20</v>
      </c>
      <c r="AF16" s="97">
        <f>VLOOKUP(A16,'ANEXO No. 1'!$A:$K,7,0)</f>
        <v>1</v>
      </c>
      <c r="AG16" s="62">
        <f>VLOOKUP(A16,'ANEXO No. 1'!$A:$K,8,0)</f>
        <v>2325000</v>
      </c>
      <c r="AH16" s="62">
        <f>VLOOKUP(A16,'ANEXO No. 1'!$A:$K,9,0)</f>
        <v>2325000</v>
      </c>
      <c r="AI16" s="62">
        <f>VLOOKUP(A16,'ANEXO No. 1'!$A:$K,10,0)</f>
        <v>1000000</v>
      </c>
      <c r="AJ16" s="62">
        <f t="shared" si="10"/>
        <v>2703300</v>
      </c>
      <c r="AK16" s="62">
        <f>+AH16+($AH$8*$AJ$5)</f>
        <v>3459900</v>
      </c>
      <c r="AL16" s="62">
        <f t="shared" si="12"/>
        <v>1067600</v>
      </c>
      <c r="AM16" s="11" t="str">
        <f>VLOOKUP(A16,'ANEXO No. 1'!$A:$K,11,0)</f>
        <v>FCMN</v>
      </c>
    </row>
    <row r="17" spans="1:39" s="12" customFormat="1" ht="12" customHeight="1" x14ac:dyDescent="0.25">
      <c r="A17" s="8">
        <v>10</v>
      </c>
      <c r="B17" s="9" t="s">
        <v>40</v>
      </c>
      <c r="C17" s="9" t="s">
        <v>41</v>
      </c>
      <c r="D17" s="9" t="s">
        <v>40</v>
      </c>
      <c r="E17" s="8">
        <v>8</v>
      </c>
      <c r="F17" s="8">
        <v>25</v>
      </c>
      <c r="G17" s="8">
        <v>1</v>
      </c>
      <c r="H17" s="10">
        <v>15722000</v>
      </c>
      <c r="I17" s="10">
        <v>1300000</v>
      </c>
      <c r="J17" s="10">
        <v>14973000</v>
      </c>
      <c r="K17" s="10">
        <v>1300000</v>
      </c>
      <c r="L17" s="10">
        <v>13020000</v>
      </c>
      <c r="M17" s="10">
        <v>1000000</v>
      </c>
      <c r="N17" s="10">
        <v>13476000</v>
      </c>
      <c r="O17" s="10">
        <v>900000</v>
      </c>
      <c r="P17" s="10">
        <v>12728000</v>
      </c>
      <c r="Q17" s="10">
        <v>900000</v>
      </c>
      <c r="R17" s="10">
        <f t="shared" si="13"/>
        <v>16539544</v>
      </c>
      <c r="S17" s="10">
        <f t="shared" si="1"/>
        <v>1367600</v>
      </c>
      <c r="T17" s="10">
        <f t="shared" si="2"/>
        <v>15751596</v>
      </c>
      <c r="U17" s="10">
        <f t="shared" si="3"/>
        <v>1367600</v>
      </c>
      <c r="V17" s="10">
        <f t="shared" si="4"/>
        <v>13697040</v>
      </c>
      <c r="W17" s="10">
        <f t="shared" si="5"/>
        <v>1052000</v>
      </c>
      <c r="X17" s="10">
        <f t="shared" si="6"/>
        <v>14176752</v>
      </c>
      <c r="Y17" s="10">
        <f t="shared" si="7"/>
        <v>946800</v>
      </c>
      <c r="Z17" s="10">
        <f t="shared" si="8"/>
        <v>13389856</v>
      </c>
      <c r="AA17" s="10">
        <f t="shared" si="9"/>
        <v>946800</v>
      </c>
      <c r="AB17" s="11" t="s">
        <v>23</v>
      </c>
      <c r="AD17" s="94">
        <f>VLOOKUP(A17,'ANEXO No. 1'!$A:$K,5,0)</f>
        <v>8</v>
      </c>
      <c r="AE17" s="88">
        <f>VLOOKUP(A17,'ANEXO No. 1'!$A:$K,6,0)</f>
        <v>25</v>
      </c>
      <c r="AF17" s="97">
        <f>VLOOKUP(A17,'ANEXO No. 1'!$A:$K,7,0)</f>
        <v>1</v>
      </c>
      <c r="AG17" s="62">
        <f>VLOOKUP(A17,'ANEXO No. 1'!$A:$K,8,0)</f>
        <v>13020000</v>
      </c>
      <c r="AH17" s="62">
        <f>VLOOKUP(A17,'ANEXO No. 1'!$A:$K,9,0)</f>
        <v>13020000</v>
      </c>
      <c r="AI17" s="62">
        <f>VLOOKUP(A17,'ANEXO No. 1'!$A:$K,10,0)</f>
        <v>1000000</v>
      </c>
      <c r="AJ17" s="62">
        <f t="shared" si="10"/>
        <v>13398300</v>
      </c>
      <c r="AK17" s="62">
        <f t="shared" si="11"/>
        <v>14154900</v>
      </c>
      <c r="AL17" s="62">
        <f t="shared" si="12"/>
        <v>1067600</v>
      </c>
      <c r="AM17" s="11" t="str">
        <f>VLOOKUP(A17,'ANEXO No. 1'!$A:$K,11,0)</f>
        <v>FCMN</v>
      </c>
    </row>
    <row r="18" spans="1:39" s="12" customFormat="1" ht="12" customHeight="1" x14ac:dyDescent="0.25">
      <c r="A18" s="8">
        <v>11</v>
      </c>
      <c r="B18" s="9" t="s">
        <v>42</v>
      </c>
      <c r="C18" s="9" t="s">
        <v>43</v>
      </c>
      <c r="D18" s="9" t="s">
        <v>42</v>
      </c>
      <c r="E18" s="8">
        <v>1</v>
      </c>
      <c r="F18" s="8">
        <v>20</v>
      </c>
      <c r="G18" s="8">
        <v>1</v>
      </c>
      <c r="H18" s="10">
        <v>2023000</v>
      </c>
      <c r="I18" s="10">
        <v>1300000</v>
      </c>
      <c r="J18" s="10">
        <v>1926000</v>
      </c>
      <c r="K18" s="10">
        <v>1300000</v>
      </c>
      <c r="L18" s="10">
        <v>1674000</v>
      </c>
      <c r="M18" s="10">
        <v>1000000</v>
      </c>
      <c r="N18" s="10">
        <v>1734000</v>
      </c>
      <c r="O18" s="10">
        <v>900000</v>
      </c>
      <c r="P18" s="10">
        <v>1638000</v>
      </c>
      <c r="Q18" s="10">
        <v>900000</v>
      </c>
      <c r="R18" s="10">
        <f t="shared" si="13"/>
        <v>2128196</v>
      </c>
      <c r="S18" s="10">
        <f t="shared" si="1"/>
        <v>1367600</v>
      </c>
      <c r="T18" s="10">
        <f t="shared" si="2"/>
        <v>2026152</v>
      </c>
      <c r="U18" s="10">
        <f t="shared" si="3"/>
        <v>1367600</v>
      </c>
      <c r="V18" s="10">
        <f t="shared" si="4"/>
        <v>1761048</v>
      </c>
      <c r="W18" s="10">
        <f t="shared" si="5"/>
        <v>1052000</v>
      </c>
      <c r="X18" s="10">
        <f t="shared" si="6"/>
        <v>1824168</v>
      </c>
      <c r="Y18" s="10">
        <f t="shared" si="7"/>
        <v>946800</v>
      </c>
      <c r="Z18" s="10">
        <f t="shared" si="8"/>
        <v>1723176</v>
      </c>
      <c r="AA18" s="10">
        <f t="shared" si="9"/>
        <v>946800</v>
      </c>
      <c r="AB18" s="11" t="s">
        <v>23</v>
      </c>
      <c r="AD18" s="94">
        <f>VLOOKUP(A18,'ANEXO No. 1'!$A:$K,5,0)</f>
        <v>1</v>
      </c>
      <c r="AE18" s="88">
        <f>VLOOKUP(A18,'ANEXO No. 1'!$A:$K,6,0)</f>
        <v>20</v>
      </c>
      <c r="AF18" s="97">
        <f>VLOOKUP(A18,'ANEXO No. 1'!$A:$K,7,0)</f>
        <v>1</v>
      </c>
      <c r="AG18" s="62">
        <f>VLOOKUP(A18,'ANEXO No. 1'!$A:$K,8,0)</f>
        <v>1674000</v>
      </c>
      <c r="AH18" s="62">
        <f>VLOOKUP(A18,'ANEXO No. 1'!$A:$K,9,0)</f>
        <v>1674000</v>
      </c>
      <c r="AI18" s="62">
        <f>VLOOKUP(A18,'ANEXO No. 1'!$A:$K,10,0)</f>
        <v>1000000</v>
      </c>
      <c r="AJ18" s="62">
        <f t="shared" si="10"/>
        <v>2052300</v>
      </c>
      <c r="AK18" s="62">
        <f t="shared" si="11"/>
        <v>2808900</v>
      </c>
      <c r="AL18" s="62">
        <f t="shared" si="12"/>
        <v>1067600</v>
      </c>
      <c r="AM18" s="11" t="str">
        <f>VLOOKUP(A18,'ANEXO No. 1'!$A:$K,11,0)</f>
        <v>FCMN</v>
      </c>
    </row>
    <row r="19" spans="1:39" s="12" customFormat="1" ht="12" customHeight="1" x14ac:dyDescent="0.25">
      <c r="A19" s="8">
        <v>12</v>
      </c>
      <c r="B19" s="9" t="s">
        <v>44</v>
      </c>
      <c r="C19" s="9" t="s">
        <v>45</v>
      </c>
      <c r="D19" s="9" t="s">
        <v>44</v>
      </c>
      <c r="E19" s="8">
        <v>3</v>
      </c>
      <c r="F19" s="8">
        <v>20</v>
      </c>
      <c r="G19" s="8">
        <v>1</v>
      </c>
      <c r="H19" s="10">
        <v>3932000</v>
      </c>
      <c r="I19" s="10">
        <v>1300000</v>
      </c>
      <c r="J19" s="10">
        <v>3744000</v>
      </c>
      <c r="K19" s="10">
        <v>1300000</v>
      </c>
      <c r="L19" s="10">
        <v>3255000</v>
      </c>
      <c r="M19" s="10">
        <v>1000000</v>
      </c>
      <c r="N19" s="10">
        <v>3370000</v>
      </c>
      <c r="O19" s="10">
        <v>900000</v>
      </c>
      <c r="P19" s="10">
        <v>3183000</v>
      </c>
      <c r="Q19" s="10">
        <v>900000</v>
      </c>
      <c r="R19" s="10">
        <f t="shared" si="13"/>
        <v>4136464</v>
      </c>
      <c r="S19" s="10">
        <f t="shared" si="1"/>
        <v>1367600</v>
      </c>
      <c r="T19" s="10">
        <f t="shared" si="2"/>
        <v>3938688</v>
      </c>
      <c r="U19" s="10">
        <f t="shared" si="3"/>
        <v>1367600</v>
      </c>
      <c r="V19" s="10">
        <f t="shared" si="4"/>
        <v>3424260</v>
      </c>
      <c r="W19" s="10">
        <f t="shared" si="5"/>
        <v>1052000</v>
      </c>
      <c r="X19" s="10">
        <f t="shared" si="6"/>
        <v>3545240</v>
      </c>
      <c r="Y19" s="10">
        <f t="shared" si="7"/>
        <v>946800</v>
      </c>
      <c r="Z19" s="10">
        <f t="shared" si="8"/>
        <v>3348516</v>
      </c>
      <c r="AA19" s="10">
        <f t="shared" si="9"/>
        <v>946800</v>
      </c>
      <c r="AB19" s="11" t="s">
        <v>23</v>
      </c>
      <c r="AD19" s="94">
        <f>VLOOKUP(A19,'ANEXO No. 1'!$A:$K,5,0)</f>
        <v>3</v>
      </c>
      <c r="AE19" s="88">
        <f>VLOOKUP(A19,'ANEXO No. 1'!$A:$K,6,0)</f>
        <v>20</v>
      </c>
      <c r="AF19" s="97">
        <f>VLOOKUP(A19,'ANEXO No. 1'!$A:$K,7,0)</f>
        <v>1</v>
      </c>
      <c r="AG19" s="62">
        <f>VLOOKUP(A19,'ANEXO No. 1'!$A:$K,8,0)</f>
        <v>3255000</v>
      </c>
      <c r="AH19" s="62">
        <f>VLOOKUP(A19,'ANEXO No. 1'!$A:$K,9,0)</f>
        <v>3255000</v>
      </c>
      <c r="AI19" s="62">
        <f>VLOOKUP(A19,'ANEXO No. 1'!$A:$K,10,0)</f>
        <v>1000000</v>
      </c>
      <c r="AJ19" s="62">
        <f t="shared" si="10"/>
        <v>3633300</v>
      </c>
      <c r="AK19" s="62">
        <f t="shared" si="11"/>
        <v>4389900</v>
      </c>
      <c r="AL19" s="62">
        <f>+AI19+($AI$8*$AJ$5)</f>
        <v>1067600</v>
      </c>
      <c r="AM19" s="11" t="str">
        <f>VLOOKUP(A19,'ANEXO No. 1'!$A:$K,11,0)</f>
        <v>FCMN</v>
      </c>
    </row>
    <row r="20" spans="1:39" s="12" customFormat="1" ht="12" customHeight="1" x14ac:dyDescent="0.25">
      <c r="A20" s="8">
        <v>13</v>
      </c>
      <c r="B20" s="9" t="s">
        <v>46</v>
      </c>
      <c r="C20" s="9" t="s">
        <v>47</v>
      </c>
      <c r="D20" s="9" t="s">
        <v>46</v>
      </c>
      <c r="E20" s="8">
        <v>3</v>
      </c>
      <c r="F20" s="8">
        <v>20</v>
      </c>
      <c r="G20" s="8">
        <v>1</v>
      </c>
      <c r="H20" s="10">
        <v>6178000</v>
      </c>
      <c r="I20" s="10">
        <v>1300000</v>
      </c>
      <c r="J20" s="10">
        <v>5883000</v>
      </c>
      <c r="K20" s="10">
        <v>1300000</v>
      </c>
      <c r="L20" s="10">
        <v>5115000</v>
      </c>
      <c r="M20" s="10">
        <v>1000000</v>
      </c>
      <c r="N20" s="10">
        <v>5295000</v>
      </c>
      <c r="O20" s="10">
        <v>900000</v>
      </c>
      <c r="P20" s="10">
        <v>5001000</v>
      </c>
      <c r="Q20" s="10">
        <v>900000</v>
      </c>
      <c r="R20" s="10">
        <f t="shared" si="13"/>
        <v>6499256</v>
      </c>
      <c r="S20" s="10">
        <f t="shared" si="1"/>
        <v>1367600</v>
      </c>
      <c r="T20" s="10">
        <f t="shared" si="2"/>
        <v>6188916</v>
      </c>
      <c r="U20" s="10">
        <f t="shared" si="3"/>
        <v>1367600</v>
      </c>
      <c r="V20" s="10">
        <f t="shared" si="4"/>
        <v>5380980</v>
      </c>
      <c r="W20" s="10">
        <f t="shared" si="5"/>
        <v>1052000</v>
      </c>
      <c r="X20" s="10">
        <f t="shared" si="6"/>
        <v>5570340</v>
      </c>
      <c r="Y20" s="10">
        <f t="shared" si="7"/>
        <v>946800</v>
      </c>
      <c r="Z20" s="10">
        <f t="shared" si="8"/>
        <v>5261052</v>
      </c>
      <c r="AA20" s="10">
        <f t="shared" si="9"/>
        <v>946800</v>
      </c>
      <c r="AB20" s="11" t="s">
        <v>23</v>
      </c>
      <c r="AD20" s="94">
        <f>VLOOKUP(A20,'ANEXO No. 1'!$A:$K,5,0)</f>
        <v>3</v>
      </c>
      <c r="AE20" s="88">
        <f>VLOOKUP(A20,'ANEXO No. 1'!$A:$K,6,0)</f>
        <v>20</v>
      </c>
      <c r="AF20" s="97">
        <f>VLOOKUP(A20,'ANEXO No. 1'!$A:$K,7,0)</f>
        <v>1</v>
      </c>
      <c r="AG20" s="62">
        <f>VLOOKUP(A20,'ANEXO No. 1'!$A:$K,8,0)</f>
        <v>5115000</v>
      </c>
      <c r="AH20" s="62">
        <f>VLOOKUP(A20,'ANEXO No. 1'!$A:$K,9,0)</f>
        <v>5115000</v>
      </c>
      <c r="AI20" s="62">
        <f>VLOOKUP(A20,'ANEXO No. 1'!$A:$K,10,0)</f>
        <v>1000000</v>
      </c>
      <c r="AJ20" s="62">
        <f t="shared" si="10"/>
        <v>5493300</v>
      </c>
      <c r="AK20" s="62">
        <f t="shared" si="11"/>
        <v>6249900</v>
      </c>
      <c r="AL20" s="62">
        <f t="shared" si="12"/>
        <v>1067600</v>
      </c>
      <c r="AM20" s="11" t="str">
        <f>VLOOKUP(A20,'ANEXO No. 1'!$A:$K,11,0)</f>
        <v>FCMN</v>
      </c>
    </row>
    <row r="21" spans="1:39" s="12" customFormat="1" ht="12" customHeight="1" x14ac:dyDescent="0.25">
      <c r="A21" s="8">
        <v>14</v>
      </c>
      <c r="B21" s="9" t="s">
        <v>48</v>
      </c>
      <c r="C21" s="9" t="s">
        <v>49</v>
      </c>
      <c r="D21" s="9" t="s">
        <v>48</v>
      </c>
      <c r="E21" s="8">
        <v>3</v>
      </c>
      <c r="F21" s="8">
        <v>20</v>
      </c>
      <c r="G21" s="8">
        <v>1</v>
      </c>
      <c r="H21" s="10">
        <v>3932000</v>
      </c>
      <c r="I21" s="10">
        <v>1300000</v>
      </c>
      <c r="J21" s="10">
        <v>3744000</v>
      </c>
      <c r="K21" s="10">
        <v>1300000</v>
      </c>
      <c r="L21" s="10">
        <v>3255000</v>
      </c>
      <c r="M21" s="10">
        <v>1000000</v>
      </c>
      <c r="N21" s="10">
        <v>3370000</v>
      </c>
      <c r="O21" s="10">
        <v>900000</v>
      </c>
      <c r="P21" s="10">
        <v>3183000</v>
      </c>
      <c r="Q21" s="10">
        <v>900000</v>
      </c>
      <c r="R21" s="10">
        <f t="shared" si="13"/>
        <v>4136464</v>
      </c>
      <c r="S21" s="10">
        <f t="shared" si="1"/>
        <v>1367600</v>
      </c>
      <c r="T21" s="10">
        <f t="shared" si="2"/>
        <v>3938688</v>
      </c>
      <c r="U21" s="10">
        <f t="shared" si="3"/>
        <v>1367600</v>
      </c>
      <c r="V21" s="10">
        <f t="shared" si="4"/>
        <v>3424260</v>
      </c>
      <c r="W21" s="10">
        <f t="shared" si="5"/>
        <v>1052000</v>
      </c>
      <c r="X21" s="10">
        <f t="shared" si="6"/>
        <v>3545240</v>
      </c>
      <c r="Y21" s="10">
        <f t="shared" si="7"/>
        <v>946800</v>
      </c>
      <c r="Z21" s="10">
        <f t="shared" si="8"/>
        <v>3348516</v>
      </c>
      <c r="AA21" s="10">
        <f t="shared" si="9"/>
        <v>946800</v>
      </c>
      <c r="AB21" s="11" t="s">
        <v>23</v>
      </c>
      <c r="AD21" s="94">
        <f>VLOOKUP(A21,'ANEXO No. 1'!$A:$K,5,0)</f>
        <v>3</v>
      </c>
      <c r="AE21" s="88">
        <f>VLOOKUP(A21,'ANEXO No. 1'!$A:$K,6,0)</f>
        <v>20</v>
      </c>
      <c r="AF21" s="97">
        <f>VLOOKUP(A21,'ANEXO No. 1'!$A:$K,7,0)</f>
        <v>1</v>
      </c>
      <c r="AG21" s="62">
        <f>VLOOKUP(A21,'ANEXO No. 1'!$A:$K,8,0)</f>
        <v>3255000</v>
      </c>
      <c r="AH21" s="62">
        <f>VLOOKUP(A21,'ANEXO No. 1'!$A:$K,9,0)</f>
        <v>3255000</v>
      </c>
      <c r="AI21" s="62">
        <f>VLOOKUP(A21,'ANEXO No. 1'!$A:$K,10,0)</f>
        <v>1000000</v>
      </c>
      <c r="AJ21" s="62">
        <f t="shared" si="10"/>
        <v>3633300</v>
      </c>
      <c r="AK21" s="62">
        <f>+AH21+($AH$8*$AJ$5)</f>
        <v>4389900</v>
      </c>
      <c r="AL21" s="62">
        <f t="shared" si="12"/>
        <v>1067600</v>
      </c>
      <c r="AM21" s="11" t="str">
        <f>VLOOKUP(A21,'ANEXO No. 1'!$A:$K,11,0)</f>
        <v>FCMN</v>
      </c>
    </row>
    <row r="22" spans="1:39" s="12" customFormat="1" ht="12" customHeight="1" x14ac:dyDescent="0.25">
      <c r="A22" s="8">
        <v>15</v>
      </c>
      <c r="B22" s="9" t="s">
        <v>50</v>
      </c>
      <c r="C22" s="9" t="s">
        <v>25</v>
      </c>
      <c r="D22" s="9" t="s">
        <v>50</v>
      </c>
      <c r="E22" s="8">
        <v>4</v>
      </c>
      <c r="F22" s="8">
        <v>22</v>
      </c>
      <c r="G22" s="8">
        <v>1</v>
      </c>
      <c r="H22" s="10">
        <v>4156000</v>
      </c>
      <c r="I22" s="10">
        <v>1300000</v>
      </c>
      <c r="J22" s="10">
        <v>3958000</v>
      </c>
      <c r="K22" s="10">
        <v>1300000</v>
      </c>
      <c r="L22" s="10">
        <v>3441000</v>
      </c>
      <c r="M22" s="10">
        <v>1000000</v>
      </c>
      <c r="N22" s="10">
        <v>3563000</v>
      </c>
      <c r="O22" s="10">
        <v>900000</v>
      </c>
      <c r="P22" s="10">
        <v>3365000</v>
      </c>
      <c r="Q22" s="10">
        <v>900000</v>
      </c>
      <c r="R22" s="10">
        <f t="shared" si="13"/>
        <v>4372112</v>
      </c>
      <c r="S22" s="10">
        <f t="shared" si="1"/>
        <v>1367600</v>
      </c>
      <c r="T22" s="10">
        <f t="shared" si="2"/>
        <v>4163816</v>
      </c>
      <c r="U22" s="10">
        <f t="shared" si="3"/>
        <v>1367600</v>
      </c>
      <c r="V22" s="10">
        <f t="shared" si="4"/>
        <v>3619932</v>
      </c>
      <c r="W22" s="10">
        <f t="shared" si="5"/>
        <v>1052000</v>
      </c>
      <c r="X22" s="10">
        <f t="shared" si="6"/>
        <v>3748276</v>
      </c>
      <c r="Y22" s="10">
        <f t="shared" si="7"/>
        <v>946800</v>
      </c>
      <c r="Z22" s="10">
        <f t="shared" si="8"/>
        <v>3539980</v>
      </c>
      <c r="AA22" s="10">
        <f t="shared" si="9"/>
        <v>946800</v>
      </c>
      <c r="AB22" s="11" t="s">
        <v>23</v>
      </c>
      <c r="AD22" s="94">
        <f>VLOOKUP(A22,'ANEXO No. 1'!$A:$K,5,0)</f>
        <v>4</v>
      </c>
      <c r="AE22" s="88">
        <f>VLOOKUP(A22,'ANEXO No. 1'!$A:$K,6,0)</f>
        <v>22</v>
      </c>
      <c r="AF22" s="97">
        <f>VLOOKUP(A22,'ANEXO No. 1'!$A:$K,7,0)</f>
        <v>1</v>
      </c>
      <c r="AG22" s="62">
        <f>VLOOKUP(A22,'ANEXO No. 1'!$A:$K,8,0)</f>
        <v>3441000</v>
      </c>
      <c r="AH22" s="62">
        <f>VLOOKUP(A22,'ANEXO No. 1'!$A:$K,9,0)</f>
        <v>3441000</v>
      </c>
      <c r="AI22" s="62">
        <f>VLOOKUP(A22,'ANEXO No. 1'!$A:$K,10,0)</f>
        <v>1000000</v>
      </c>
      <c r="AJ22" s="62">
        <f t="shared" si="10"/>
        <v>3819300</v>
      </c>
      <c r="AK22" s="62">
        <f t="shared" si="11"/>
        <v>4575900</v>
      </c>
      <c r="AL22" s="62">
        <f t="shared" si="12"/>
        <v>1067600</v>
      </c>
      <c r="AM22" s="11" t="str">
        <f>VLOOKUP(A22,'ANEXO No. 1'!$A:$K,11,0)</f>
        <v>FCMN</v>
      </c>
    </row>
    <row r="23" spans="1:39" s="12" customFormat="1" ht="12" customHeight="1" x14ac:dyDescent="0.25">
      <c r="A23" s="8">
        <v>16</v>
      </c>
      <c r="B23" s="9" t="s">
        <v>51</v>
      </c>
      <c r="C23" s="9" t="s">
        <v>52</v>
      </c>
      <c r="D23" s="9" t="s">
        <v>51</v>
      </c>
      <c r="E23" s="8">
        <v>4</v>
      </c>
      <c r="F23" s="8">
        <v>22</v>
      </c>
      <c r="G23" s="8">
        <v>1</v>
      </c>
      <c r="H23" s="10">
        <v>5054000</v>
      </c>
      <c r="I23" s="10">
        <v>1300000</v>
      </c>
      <c r="J23" s="10">
        <v>4813000</v>
      </c>
      <c r="K23" s="10">
        <v>1300000</v>
      </c>
      <c r="L23" s="10">
        <v>4185000</v>
      </c>
      <c r="M23" s="10">
        <v>1000000</v>
      </c>
      <c r="N23" s="10">
        <v>4332000</v>
      </c>
      <c r="O23" s="10">
        <v>900000</v>
      </c>
      <c r="P23" s="10">
        <v>4092000</v>
      </c>
      <c r="Q23" s="10">
        <v>900000</v>
      </c>
      <c r="R23" s="10">
        <f t="shared" si="13"/>
        <v>5316808</v>
      </c>
      <c r="S23" s="10">
        <f t="shared" si="1"/>
        <v>1367600</v>
      </c>
      <c r="T23" s="10">
        <f t="shared" si="2"/>
        <v>5063276</v>
      </c>
      <c r="U23" s="10">
        <f t="shared" si="3"/>
        <v>1367600</v>
      </c>
      <c r="V23" s="10">
        <f t="shared" si="4"/>
        <v>4402620</v>
      </c>
      <c r="W23" s="10">
        <f t="shared" si="5"/>
        <v>1052000</v>
      </c>
      <c r="X23" s="10">
        <f t="shared" si="6"/>
        <v>4557264</v>
      </c>
      <c r="Y23" s="10">
        <f t="shared" si="7"/>
        <v>946800</v>
      </c>
      <c r="Z23" s="10">
        <f t="shared" si="8"/>
        <v>4304784</v>
      </c>
      <c r="AA23" s="10">
        <f t="shared" si="9"/>
        <v>946800</v>
      </c>
      <c r="AB23" s="11" t="s">
        <v>23</v>
      </c>
      <c r="AD23" s="94">
        <f>VLOOKUP(A23,'ANEXO No. 1'!$A:$K,5,0)</f>
        <v>4</v>
      </c>
      <c r="AE23" s="88">
        <f>VLOOKUP(A23,'ANEXO No. 1'!$A:$K,6,0)</f>
        <v>22</v>
      </c>
      <c r="AF23" s="97">
        <f>VLOOKUP(A23,'ANEXO No. 1'!$A:$K,7,0)</f>
        <v>1</v>
      </c>
      <c r="AG23" s="62">
        <f>VLOOKUP(A23,'ANEXO No. 1'!$A:$K,8,0)</f>
        <v>4185000</v>
      </c>
      <c r="AH23" s="62">
        <f>VLOOKUP(A23,'ANEXO No. 1'!$A:$K,9,0)</f>
        <v>4185000</v>
      </c>
      <c r="AI23" s="62">
        <f>VLOOKUP(A23,'ANEXO No. 1'!$A:$K,10,0)</f>
        <v>1000000</v>
      </c>
      <c r="AJ23" s="62">
        <f t="shared" si="10"/>
        <v>4563300</v>
      </c>
      <c r="AK23" s="62">
        <f t="shared" si="11"/>
        <v>5319900</v>
      </c>
      <c r="AL23" s="62">
        <f>+AI23+($AI$8*$AJ$5)</f>
        <v>1067600</v>
      </c>
      <c r="AM23" s="11" t="str">
        <f>VLOOKUP(A23,'ANEXO No. 1'!$A:$K,11,0)</f>
        <v>FCMN</v>
      </c>
    </row>
    <row r="24" spans="1:39" s="12" customFormat="1" ht="12" customHeight="1" x14ac:dyDescent="0.25">
      <c r="A24" s="8">
        <v>17</v>
      </c>
      <c r="B24" s="9" t="s">
        <v>53</v>
      </c>
      <c r="C24" s="9" t="s">
        <v>54</v>
      </c>
      <c r="D24" s="9" t="s">
        <v>53</v>
      </c>
      <c r="E24" s="8">
        <v>2</v>
      </c>
      <c r="F24" s="8">
        <v>22</v>
      </c>
      <c r="G24" s="8">
        <v>1</v>
      </c>
      <c r="H24" s="10">
        <v>2808000</v>
      </c>
      <c r="I24" s="10">
        <v>1300000</v>
      </c>
      <c r="J24" s="10">
        <v>2674000</v>
      </c>
      <c r="K24" s="10">
        <v>1300000</v>
      </c>
      <c r="L24" s="10">
        <v>2325000</v>
      </c>
      <c r="M24" s="10">
        <v>1000000</v>
      </c>
      <c r="N24" s="10">
        <v>2407000</v>
      </c>
      <c r="O24" s="10">
        <v>900000</v>
      </c>
      <c r="P24" s="10">
        <v>2273000</v>
      </c>
      <c r="Q24" s="10">
        <v>900000</v>
      </c>
      <c r="R24" s="10">
        <f t="shared" si="13"/>
        <v>2954016</v>
      </c>
      <c r="S24" s="10">
        <f t="shared" si="1"/>
        <v>1367600</v>
      </c>
      <c r="T24" s="10">
        <f t="shared" si="2"/>
        <v>2813048</v>
      </c>
      <c r="U24" s="10">
        <f t="shared" si="3"/>
        <v>1367600</v>
      </c>
      <c r="V24" s="10">
        <f t="shared" si="4"/>
        <v>2445900</v>
      </c>
      <c r="W24" s="10">
        <f t="shared" si="5"/>
        <v>1052000</v>
      </c>
      <c r="X24" s="10">
        <f t="shared" si="6"/>
        <v>2532164</v>
      </c>
      <c r="Y24" s="10">
        <f t="shared" si="7"/>
        <v>946800</v>
      </c>
      <c r="Z24" s="10">
        <f t="shared" si="8"/>
        <v>2391196</v>
      </c>
      <c r="AA24" s="10">
        <f t="shared" si="9"/>
        <v>946800</v>
      </c>
      <c r="AB24" s="11" t="s">
        <v>23</v>
      </c>
      <c r="AD24" s="94">
        <f>VLOOKUP(A24,'ANEXO No. 1'!$A:$K,5,0)</f>
        <v>2</v>
      </c>
      <c r="AE24" s="88">
        <f>VLOOKUP(A24,'ANEXO No. 1'!$A:$K,6,0)</f>
        <v>22</v>
      </c>
      <c r="AF24" s="97">
        <f>VLOOKUP(A24,'ANEXO No. 1'!$A:$K,7,0)</f>
        <v>1</v>
      </c>
      <c r="AG24" s="62">
        <f>VLOOKUP(A24,'ANEXO No. 1'!$A:$K,8,0)</f>
        <v>2325000</v>
      </c>
      <c r="AH24" s="62">
        <f>VLOOKUP(A24,'ANEXO No. 1'!$A:$K,9,0)</f>
        <v>2325000</v>
      </c>
      <c r="AI24" s="62">
        <f>VLOOKUP(A24,'ANEXO No. 1'!$A:$K,10,0)</f>
        <v>1000000</v>
      </c>
      <c r="AJ24" s="62">
        <f t="shared" si="10"/>
        <v>2703300</v>
      </c>
      <c r="AK24" s="62">
        <f t="shared" si="11"/>
        <v>3459900</v>
      </c>
      <c r="AL24" s="62">
        <f t="shared" si="12"/>
        <v>1067600</v>
      </c>
      <c r="AM24" s="11" t="str">
        <f>VLOOKUP(A24,'ANEXO No. 1'!$A:$K,11,0)</f>
        <v>FCMN</v>
      </c>
    </row>
    <row r="25" spans="1:39" s="12" customFormat="1" ht="12" customHeight="1" x14ac:dyDescent="0.25">
      <c r="A25" s="8">
        <v>18</v>
      </c>
      <c r="B25" s="9" t="s">
        <v>55</v>
      </c>
      <c r="C25" s="9" t="s">
        <v>56</v>
      </c>
      <c r="D25" s="9" t="s">
        <v>55</v>
      </c>
      <c r="E25" s="8">
        <v>3</v>
      </c>
      <c r="F25" s="8">
        <v>42</v>
      </c>
      <c r="G25" s="8">
        <v>2</v>
      </c>
      <c r="H25" s="10">
        <v>6475000</v>
      </c>
      <c r="I25" s="10">
        <v>1300000</v>
      </c>
      <c r="J25" s="10">
        <v>6152000</v>
      </c>
      <c r="K25" s="10">
        <v>1300000</v>
      </c>
      <c r="L25" s="10">
        <v>5828000</v>
      </c>
      <c r="M25" s="10">
        <v>1000000</v>
      </c>
      <c r="N25" s="10">
        <v>4954000</v>
      </c>
      <c r="O25" s="10">
        <v>900000</v>
      </c>
      <c r="P25" s="10">
        <v>3964000</v>
      </c>
      <c r="Q25" s="10">
        <v>900000</v>
      </c>
      <c r="R25" s="10">
        <f t="shared" si="13"/>
        <v>6811700</v>
      </c>
      <c r="S25" s="10">
        <f t="shared" si="1"/>
        <v>1367600</v>
      </c>
      <c r="T25" s="10">
        <f t="shared" si="2"/>
        <v>6471904</v>
      </c>
      <c r="U25" s="10">
        <f t="shared" si="3"/>
        <v>1367600</v>
      </c>
      <c r="V25" s="10">
        <f t="shared" si="4"/>
        <v>6131056</v>
      </c>
      <c r="W25" s="10">
        <f t="shared" si="5"/>
        <v>1052000</v>
      </c>
      <c r="X25" s="10">
        <f t="shared" si="6"/>
        <v>5211608</v>
      </c>
      <c r="Y25" s="10">
        <f t="shared" si="7"/>
        <v>946800</v>
      </c>
      <c r="Z25" s="10">
        <f t="shared" si="8"/>
        <v>4170128</v>
      </c>
      <c r="AA25" s="10">
        <f t="shared" si="9"/>
        <v>946800</v>
      </c>
      <c r="AB25" s="11" t="s">
        <v>23</v>
      </c>
      <c r="AD25" s="94">
        <f>VLOOKUP(A25,'ANEXO No. 1'!$A:$K,5,0)</f>
        <v>3</v>
      </c>
      <c r="AE25" s="88">
        <f>VLOOKUP(A25,'ANEXO No. 1'!$A:$K,6,0)</f>
        <v>42</v>
      </c>
      <c r="AF25" s="97">
        <f>VLOOKUP(A25,'ANEXO No. 1'!$A:$K,7,0)</f>
        <v>2</v>
      </c>
      <c r="AG25" s="62">
        <f>VLOOKUP(A25,'ANEXO No. 1'!$A:$K,8,0)</f>
        <v>6475000</v>
      </c>
      <c r="AH25" s="62">
        <f>VLOOKUP(A25,'ANEXO No. 1'!$A:$K,9,0)</f>
        <v>12950000</v>
      </c>
      <c r="AI25" s="62">
        <f>VLOOKUP(A25,'ANEXO No. 1'!$A:$K,10,0)</f>
        <v>1300000</v>
      </c>
      <c r="AJ25" s="62">
        <f t="shared" si="10"/>
        <v>6853300</v>
      </c>
      <c r="AK25" s="62">
        <f t="shared" si="11"/>
        <v>14084900</v>
      </c>
      <c r="AL25" s="62">
        <f t="shared" si="12"/>
        <v>1367600</v>
      </c>
      <c r="AM25" s="11" t="str">
        <f>VLOOKUP(A25,'ANEXO No. 1'!$A:$K,11,0)</f>
        <v>FCMN</v>
      </c>
    </row>
    <row r="26" spans="1:39" s="12" customFormat="1" ht="12" customHeight="1" x14ac:dyDescent="0.25">
      <c r="A26" s="8">
        <v>19</v>
      </c>
      <c r="B26" s="9" t="s">
        <v>57</v>
      </c>
      <c r="C26" s="9" t="s">
        <v>58</v>
      </c>
      <c r="D26" s="9" t="s">
        <v>57</v>
      </c>
      <c r="E26" s="8">
        <v>6</v>
      </c>
      <c r="F26" s="8">
        <v>40</v>
      </c>
      <c r="G26" s="8">
        <v>2</v>
      </c>
      <c r="H26" s="10">
        <v>12500000</v>
      </c>
      <c r="I26" s="10">
        <v>1300000</v>
      </c>
      <c r="J26" s="10">
        <v>11875000</v>
      </c>
      <c r="K26" s="10">
        <v>1300000</v>
      </c>
      <c r="L26" s="10">
        <v>11250000</v>
      </c>
      <c r="M26" s="10">
        <v>1000000</v>
      </c>
      <c r="N26" s="10">
        <v>9563000</v>
      </c>
      <c r="O26" s="10">
        <v>900000</v>
      </c>
      <c r="P26" s="10">
        <v>7651000</v>
      </c>
      <c r="Q26" s="10">
        <v>900000</v>
      </c>
      <c r="R26" s="10">
        <f t="shared" si="13"/>
        <v>13150000</v>
      </c>
      <c r="S26" s="10">
        <f t="shared" si="1"/>
        <v>1367600</v>
      </c>
      <c r="T26" s="10">
        <f t="shared" si="2"/>
        <v>12492500</v>
      </c>
      <c r="U26" s="10">
        <f t="shared" si="3"/>
        <v>1367600</v>
      </c>
      <c r="V26" s="10">
        <f t="shared" si="4"/>
        <v>11835000</v>
      </c>
      <c r="W26" s="10">
        <f t="shared" si="5"/>
        <v>1052000</v>
      </c>
      <c r="X26" s="10">
        <f t="shared" si="6"/>
        <v>10060276</v>
      </c>
      <c r="Y26" s="10">
        <f t="shared" si="7"/>
        <v>946800</v>
      </c>
      <c r="Z26" s="10">
        <f t="shared" si="8"/>
        <v>8048852</v>
      </c>
      <c r="AA26" s="10">
        <f t="shared" si="9"/>
        <v>946800</v>
      </c>
      <c r="AB26" s="11" t="s">
        <v>23</v>
      </c>
      <c r="AD26" s="94">
        <f>VLOOKUP(A26,'ANEXO No. 1'!$A:$K,5,0)</f>
        <v>6</v>
      </c>
      <c r="AE26" s="88">
        <f>VLOOKUP(A26,'ANEXO No. 1'!$A:$K,6,0)</f>
        <v>40</v>
      </c>
      <c r="AF26" s="97">
        <f>VLOOKUP(A26,'ANEXO No. 1'!$A:$K,7,0)</f>
        <v>2</v>
      </c>
      <c r="AG26" s="62">
        <f>VLOOKUP(A26,'ANEXO No. 1'!$A:$K,8,0)</f>
        <v>12500000</v>
      </c>
      <c r="AH26" s="62">
        <f>VLOOKUP(A26,'ANEXO No. 1'!$A:$K,9,0)</f>
        <v>25000000</v>
      </c>
      <c r="AI26" s="62">
        <f>VLOOKUP(A26,'ANEXO No. 1'!$A:$K,10,0)</f>
        <v>1300000</v>
      </c>
      <c r="AJ26" s="62">
        <f t="shared" si="10"/>
        <v>12878300</v>
      </c>
      <c r="AK26" s="62">
        <f t="shared" si="11"/>
        <v>26134900</v>
      </c>
      <c r="AL26" s="62">
        <f>+AI26+($AI$8*$AJ$5)</f>
        <v>1367600</v>
      </c>
      <c r="AM26" s="11" t="str">
        <f>VLOOKUP(A26,'ANEXO No. 1'!$A:$K,11,0)</f>
        <v>FCMN</v>
      </c>
    </row>
    <row r="27" spans="1:39" s="12" customFormat="1" ht="12" customHeight="1" x14ac:dyDescent="0.25">
      <c r="A27" s="8">
        <v>20</v>
      </c>
      <c r="B27" s="9" t="s">
        <v>59</v>
      </c>
      <c r="C27" s="9" t="s">
        <v>60</v>
      </c>
      <c r="D27" s="9" t="s">
        <v>59</v>
      </c>
      <c r="E27" s="8">
        <v>3</v>
      </c>
      <c r="F27" s="8">
        <v>40</v>
      </c>
      <c r="G27" s="8">
        <v>2</v>
      </c>
      <c r="H27" s="10">
        <v>5500000</v>
      </c>
      <c r="I27" s="10">
        <v>1300000</v>
      </c>
      <c r="J27" s="10">
        <v>5225000</v>
      </c>
      <c r="K27" s="10">
        <v>1300000</v>
      </c>
      <c r="L27" s="10">
        <v>4950000</v>
      </c>
      <c r="M27" s="10">
        <v>1000000</v>
      </c>
      <c r="N27" s="10">
        <v>4208000</v>
      </c>
      <c r="O27" s="10">
        <v>900000</v>
      </c>
      <c r="P27" s="10">
        <v>3367000</v>
      </c>
      <c r="Q27" s="10">
        <v>900000</v>
      </c>
      <c r="R27" s="10">
        <f t="shared" si="13"/>
        <v>5786000</v>
      </c>
      <c r="S27" s="10">
        <f t="shared" si="1"/>
        <v>1367600</v>
      </c>
      <c r="T27" s="10">
        <f t="shared" si="2"/>
        <v>5496700</v>
      </c>
      <c r="U27" s="10">
        <f t="shared" si="3"/>
        <v>1367600</v>
      </c>
      <c r="V27" s="10">
        <f t="shared" si="4"/>
        <v>5207400</v>
      </c>
      <c r="W27" s="10">
        <f t="shared" si="5"/>
        <v>1052000</v>
      </c>
      <c r="X27" s="10">
        <f t="shared" si="6"/>
        <v>4426816</v>
      </c>
      <c r="Y27" s="10">
        <f t="shared" si="7"/>
        <v>946800</v>
      </c>
      <c r="Z27" s="10">
        <f t="shared" si="8"/>
        <v>3542084</v>
      </c>
      <c r="AA27" s="10">
        <f t="shared" si="9"/>
        <v>946800</v>
      </c>
      <c r="AB27" s="11" t="s">
        <v>23</v>
      </c>
      <c r="AD27" s="94">
        <f>VLOOKUP(A27,'ANEXO No. 1'!$A:$K,5,0)</f>
        <v>3</v>
      </c>
      <c r="AE27" s="88">
        <f>VLOOKUP(A27,'ANEXO No. 1'!$A:$K,6,0)</f>
        <v>40</v>
      </c>
      <c r="AF27" s="97">
        <f>VLOOKUP(A27,'ANEXO No. 1'!$A:$K,7,0)</f>
        <v>2</v>
      </c>
      <c r="AG27" s="62">
        <f>VLOOKUP(A27,'ANEXO No. 1'!$A:$K,8,0)</f>
        <v>5500000</v>
      </c>
      <c r="AH27" s="62">
        <f>VLOOKUP(A27,'ANEXO No. 1'!$A:$K,9,0)</f>
        <v>11000000</v>
      </c>
      <c r="AI27" s="62">
        <f>VLOOKUP(A27,'ANEXO No. 1'!$A:$K,10,0)</f>
        <v>1300000</v>
      </c>
      <c r="AJ27" s="62">
        <f t="shared" si="10"/>
        <v>5878300</v>
      </c>
      <c r="AK27" s="62">
        <f t="shared" si="11"/>
        <v>12134900</v>
      </c>
      <c r="AL27" s="62">
        <f t="shared" si="12"/>
        <v>1367600</v>
      </c>
      <c r="AM27" s="11" t="str">
        <f>VLOOKUP(A27,'ANEXO No. 1'!$A:$K,11,0)</f>
        <v>FCMN</v>
      </c>
    </row>
    <row r="28" spans="1:39" s="12" customFormat="1" ht="12" customHeight="1" x14ac:dyDescent="0.25">
      <c r="A28" s="8">
        <v>21</v>
      </c>
      <c r="B28" s="9" t="s">
        <v>61</v>
      </c>
      <c r="C28" s="9" t="s">
        <v>62</v>
      </c>
      <c r="D28" s="9" t="s">
        <v>61</v>
      </c>
      <c r="E28" s="8">
        <v>3</v>
      </c>
      <c r="F28" s="8">
        <v>40</v>
      </c>
      <c r="G28" s="8">
        <v>2</v>
      </c>
      <c r="H28" s="10">
        <v>5500000</v>
      </c>
      <c r="I28" s="10">
        <v>1300000</v>
      </c>
      <c r="J28" s="10">
        <v>5225000</v>
      </c>
      <c r="K28" s="10">
        <v>1300000</v>
      </c>
      <c r="L28" s="10">
        <v>4950000</v>
      </c>
      <c r="M28" s="10">
        <v>1000000</v>
      </c>
      <c r="N28" s="10">
        <v>4208000</v>
      </c>
      <c r="O28" s="10">
        <v>900000</v>
      </c>
      <c r="P28" s="10">
        <v>3367000</v>
      </c>
      <c r="Q28" s="10">
        <v>900000</v>
      </c>
      <c r="R28" s="10">
        <f t="shared" si="13"/>
        <v>5786000</v>
      </c>
      <c r="S28" s="10">
        <f t="shared" si="1"/>
        <v>1367600</v>
      </c>
      <c r="T28" s="10">
        <f t="shared" si="2"/>
        <v>5496700</v>
      </c>
      <c r="U28" s="10">
        <f t="shared" si="3"/>
        <v>1367600</v>
      </c>
      <c r="V28" s="10">
        <f t="shared" si="4"/>
        <v>5207400</v>
      </c>
      <c r="W28" s="10">
        <f t="shared" si="5"/>
        <v>1052000</v>
      </c>
      <c r="X28" s="10">
        <f t="shared" si="6"/>
        <v>4426816</v>
      </c>
      <c r="Y28" s="10">
        <f t="shared" si="7"/>
        <v>946800</v>
      </c>
      <c r="Z28" s="10">
        <f t="shared" si="8"/>
        <v>3542084</v>
      </c>
      <c r="AA28" s="10">
        <f t="shared" si="9"/>
        <v>946800</v>
      </c>
      <c r="AB28" s="11" t="s">
        <v>23</v>
      </c>
      <c r="AD28" s="94">
        <f>VLOOKUP(A28,'ANEXO No. 1'!$A:$K,5,0)</f>
        <v>3</v>
      </c>
      <c r="AE28" s="88">
        <f>VLOOKUP(A28,'ANEXO No. 1'!$A:$K,6,0)</f>
        <v>40</v>
      </c>
      <c r="AF28" s="97">
        <f>VLOOKUP(A28,'ANEXO No. 1'!$A:$K,7,0)</f>
        <v>2</v>
      </c>
      <c r="AG28" s="62">
        <f>VLOOKUP(A28,'ANEXO No. 1'!$A:$K,8,0)</f>
        <v>5500000</v>
      </c>
      <c r="AH28" s="62">
        <f>VLOOKUP(A28,'ANEXO No. 1'!$A:$K,9,0)</f>
        <v>11000000</v>
      </c>
      <c r="AI28" s="62">
        <f>VLOOKUP(A28,'ANEXO No. 1'!$A:$K,10,0)</f>
        <v>1300000</v>
      </c>
      <c r="AJ28" s="62">
        <f t="shared" si="10"/>
        <v>5878300</v>
      </c>
      <c r="AK28" s="62">
        <f t="shared" si="11"/>
        <v>12134900</v>
      </c>
      <c r="AL28" s="62">
        <f t="shared" si="12"/>
        <v>1367600</v>
      </c>
      <c r="AM28" s="11" t="str">
        <f>VLOOKUP(A28,'ANEXO No. 1'!$A:$K,11,0)</f>
        <v>FCMN</v>
      </c>
    </row>
    <row r="29" spans="1:39" s="12" customFormat="1" ht="12" customHeight="1" x14ac:dyDescent="0.25">
      <c r="A29" s="8">
        <v>22</v>
      </c>
      <c r="B29" s="9" t="s">
        <v>63</v>
      </c>
      <c r="C29" s="9" t="s">
        <v>64</v>
      </c>
      <c r="D29" s="9" t="s">
        <v>63</v>
      </c>
      <c r="E29" s="8">
        <v>1</v>
      </c>
      <c r="F29" s="8">
        <v>20</v>
      </c>
      <c r="G29" s="8">
        <v>1</v>
      </c>
      <c r="H29" s="10">
        <v>1686000</v>
      </c>
      <c r="I29" s="10">
        <v>1300000</v>
      </c>
      <c r="J29" s="10">
        <v>1605000</v>
      </c>
      <c r="K29" s="10">
        <v>1300000</v>
      </c>
      <c r="L29" s="10">
        <v>1395000</v>
      </c>
      <c r="M29" s="10">
        <v>1000000</v>
      </c>
      <c r="N29" s="10">
        <v>1445000</v>
      </c>
      <c r="O29" s="10">
        <v>900000</v>
      </c>
      <c r="P29" s="10">
        <v>1365000</v>
      </c>
      <c r="Q29" s="10">
        <v>900000</v>
      </c>
      <c r="R29" s="10">
        <f t="shared" si="13"/>
        <v>1773672</v>
      </c>
      <c r="S29" s="10">
        <f t="shared" si="1"/>
        <v>1367600</v>
      </c>
      <c r="T29" s="10">
        <f t="shared" si="2"/>
        <v>1688460</v>
      </c>
      <c r="U29" s="10">
        <f t="shared" si="3"/>
        <v>1367600</v>
      </c>
      <c r="V29" s="10">
        <f t="shared" si="4"/>
        <v>1467540</v>
      </c>
      <c r="W29" s="10">
        <f t="shared" si="5"/>
        <v>1052000</v>
      </c>
      <c r="X29" s="10">
        <f t="shared" si="6"/>
        <v>1520140</v>
      </c>
      <c r="Y29" s="10">
        <f t="shared" si="7"/>
        <v>946800</v>
      </c>
      <c r="Z29" s="10">
        <f t="shared" si="8"/>
        <v>1435980</v>
      </c>
      <c r="AA29" s="10">
        <f t="shared" si="9"/>
        <v>946800</v>
      </c>
      <c r="AB29" s="11" t="s">
        <v>23</v>
      </c>
      <c r="AD29" s="94">
        <f>VLOOKUP(A29,'ANEXO No. 1'!$A:$K,5,0)</f>
        <v>1</v>
      </c>
      <c r="AE29" s="88">
        <f>VLOOKUP(A29,'ANEXO No. 1'!$A:$K,6,0)</f>
        <v>20</v>
      </c>
      <c r="AF29" s="97">
        <f>VLOOKUP(A29,'ANEXO No. 1'!$A:$K,7,0)</f>
        <v>1</v>
      </c>
      <c r="AG29" s="62">
        <f>VLOOKUP(A29,'ANEXO No. 1'!$A:$K,8,0)</f>
        <v>1395000</v>
      </c>
      <c r="AH29" s="62">
        <f>VLOOKUP(A29,'ANEXO No. 1'!$A:$K,9,0)</f>
        <v>1395000</v>
      </c>
      <c r="AI29" s="62">
        <f>VLOOKUP(A29,'ANEXO No. 1'!$A:$K,10,0)</f>
        <v>1000000</v>
      </c>
      <c r="AJ29" s="62">
        <f t="shared" si="10"/>
        <v>1773300</v>
      </c>
      <c r="AK29" s="62">
        <f t="shared" si="11"/>
        <v>2529900</v>
      </c>
      <c r="AL29" s="62">
        <f t="shared" si="12"/>
        <v>1067600</v>
      </c>
      <c r="AM29" s="11" t="str">
        <f>VLOOKUP(A29,'ANEXO No. 1'!$A:$K,11,0)</f>
        <v>FCMN</v>
      </c>
    </row>
    <row r="30" spans="1:39" s="12" customFormat="1" ht="12" customHeight="1" x14ac:dyDescent="0.25">
      <c r="A30" s="8">
        <v>23</v>
      </c>
      <c r="B30" s="9" t="s">
        <v>65</v>
      </c>
      <c r="C30" s="9" t="s">
        <v>66</v>
      </c>
      <c r="D30" s="9" t="s">
        <v>65</v>
      </c>
      <c r="E30" s="8">
        <v>3</v>
      </c>
      <c r="F30" s="8">
        <v>40</v>
      </c>
      <c r="G30" s="8">
        <v>2</v>
      </c>
      <c r="H30" s="10">
        <v>5500000</v>
      </c>
      <c r="I30" s="10">
        <v>1300000</v>
      </c>
      <c r="J30" s="10">
        <v>5225000</v>
      </c>
      <c r="K30" s="10">
        <v>1300000</v>
      </c>
      <c r="L30" s="10">
        <v>4950000</v>
      </c>
      <c r="M30" s="10">
        <v>1000000</v>
      </c>
      <c r="N30" s="10">
        <v>4208000</v>
      </c>
      <c r="O30" s="10">
        <v>900000</v>
      </c>
      <c r="P30" s="10">
        <v>3367000</v>
      </c>
      <c r="Q30" s="10">
        <v>900000</v>
      </c>
      <c r="R30" s="10">
        <f t="shared" si="13"/>
        <v>5786000</v>
      </c>
      <c r="S30" s="10">
        <f t="shared" si="1"/>
        <v>1367600</v>
      </c>
      <c r="T30" s="10">
        <f t="shared" si="2"/>
        <v>5496700</v>
      </c>
      <c r="U30" s="10">
        <f t="shared" si="3"/>
        <v>1367600</v>
      </c>
      <c r="V30" s="10">
        <f t="shared" si="4"/>
        <v>5207400</v>
      </c>
      <c r="W30" s="10">
        <f t="shared" si="5"/>
        <v>1052000</v>
      </c>
      <c r="X30" s="10">
        <f t="shared" si="6"/>
        <v>4426816</v>
      </c>
      <c r="Y30" s="10">
        <f t="shared" si="7"/>
        <v>946800</v>
      </c>
      <c r="Z30" s="10">
        <f t="shared" si="8"/>
        <v>3542084</v>
      </c>
      <c r="AA30" s="10">
        <f t="shared" si="9"/>
        <v>946800</v>
      </c>
      <c r="AB30" s="11" t="s">
        <v>23</v>
      </c>
      <c r="AD30" s="94">
        <f>VLOOKUP(A30,'ANEXO No. 1'!$A:$K,5,0)</f>
        <v>3</v>
      </c>
      <c r="AE30" s="88">
        <f>VLOOKUP(A30,'ANEXO No. 1'!$A:$K,6,0)</f>
        <v>40</v>
      </c>
      <c r="AF30" s="97">
        <f>VLOOKUP(A30,'ANEXO No. 1'!$A:$K,7,0)</f>
        <v>2</v>
      </c>
      <c r="AG30" s="62">
        <f>VLOOKUP(A30,'ANEXO No. 1'!$A:$K,8,0)</f>
        <v>5500000</v>
      </c>
      <c r="AH30" s="62">
        <f>VLOOKUP(A30,'ANEXO No. 1'!$A:$K,9,0)</f>
        <v>11000000</v>
      </c>
      <c r="AI30" s="62">
        <f>VLOOKUP(A30,'ANEXO No. 1'!$A:$K,10,0)</f>
        <v>1300000</v>
      </c>
      <c r="AJ30" s="62">
        <f t="shared" si="10"/>
        <v>5878300</v>
      </c>
      <c r="AK30" s="62">
        <f t="shared" si="11"/>
        <v>12134900</v>
      </c>
      <c r="AL30" s="62">
        <f t="shared" si="12"/>
        <v>1367600</v>
      </c>
      <c r="AM30" s="11" t="str">
        <f>VLOOKUP(A30,'ANEXO No. 1'!$A:$K,11,0)</f>
        <v>FCMN</v>
      </c>
    </row>
    <row r="31" spans="1:39" s="12" customFormat="1" ht="12" customHeight="1" x14ac:dyDescent="0.25">
      <c r="A31" s="8">
        <v>24</v>
      </c>
      <c r="B31" s="9" t="s">
        <v>67</v>
      </c>
      <c r="C31" s="9" t="s">
        <v>68</v>
      </c>
      <c r="D31" s="9" t="s">
        <v>67</v>
      </c>
      <c r="E31" s="8">
        <v>1</v>
      </c>
      <c r="F31" s="8">
        <v>40</v>
      </c>
      <c r="G31" s="8">
        <v>2</v>
      </c>
      <c r="H31" s="10">
        <v>1500000</v>
      </c>
      <c r="I31" s="10">
        <v>1300000</v>
      </c>
      <c r="J31" s="10">
        <v>1425000</v>
      </c>
      <c r="K31" s="10">
        <v>1300000</v>
      </c>
      <c r="L31" s="10">
        <v>1350000</v>
      </c>
      <c r="M31" s="10">
        <v>1000000</v>
      </c>
      <c r="N31" s="10">
        <v>1148000</v>
      </c>
      <c r="O31" s="10">
        <v>900000</v>
      </c>
      <c r="P31" s="10">
        <v>919000</v>
      </c>
      <c r="Q31" s="10">
        <v>900000</v>
      </c>
      <c r="R31" s="10">
        <f t="shared" si="13"/>
        <v>1578000</v>
      </c>
      <c r="S31" s="10">
        <f t="shared" si="1"/>
        <v>1367600</v>
      </c>
      <c r="T31" s="10">
        <f t="shared" si="2"/>
        <v>1499100</v>
      </c>
      <c r="U31" s="10">
        <f t="shared" si="3"/>
        <v>1367600</v>
      </c>
      <c r="V31" s="10">
        <f t="shared" si="4"/>
        <v>1420200</v>
      </c>
      <c r="W31" s="10">
        <f t="shared" si="5"/>
        <v>1052000</v>
      </c>
      <c r="X31" s="10">
        <f t="shared" si="6"/>
        <v>1207696</v>
      </c>
      <c r="Y31" s="10">
        <f t="shared" si="7"/>
        <v>946800</v>
      </c>
      <c r="Z31" s="10">
        <f t="shared" si="8"/>
        <v>966788</v>
      </c>
      <c r="AA31" s="10">
        <f t="shared" si="9"/>
        <v>946800</v>
      </c>
      <c r="AB31" s="11" t="s">
        <v>23</v>
      </c>
      <c r="AD31" s="94">
        <f>VLOOKUP(A31,'ANEXO No. 1'!$A:$K,5,0)</f>
        <v>1</v>
      </c>
      <c r="AE31" s="88">
        <f>VLOOKUP(A31,'ANEXO No. 1'!$A:$K,6,0)</f>
        <v>40</v>
      </c>
      <c r="AF31" s="97">
        <f>VLOOKUP(A31,'ANEXO No. 1'!$A:$K,7,0)</f>
        <v>2</v>
      </c>
      <c r="AG31" s="62">
        <f>VLOOKUP(A31,'ANEXO No. 1'!$A:$K,8,0)</f>
        <v>1500000</v>
      </c>
      <c r="AH31" s="62">
        <f>VLOOKUP(A31,'ANEXO No. 1'!$A:$K,9,0)</f>
        <v>3000000</v>
      </c>
      <c r="AI31" s="62">
        <f>VLOOKUP(A31,'ANEXO No. 1'!$A:$K,10,0)</f>
        <v>1300000</v>
      </c>
      <c r="AJ31" s="62">
        <f t="shared" si="10"/>
        <v>1878300</v>
      </c>
      <c r="AK31" s="62">
        <f t="shared" si="11"/>
        <v>4134900</v>
      </c>
      <c r="AL31" s="62">
        <f t="shared" si="12"/>
        <v>1367600</v>
      </c>
      <c r="AM31" s="11" t="str">
        <f>VLOOKUP(A31,'ANEXO No. 1'!$A:$K,11,0)</f>
        <v>FCMN</v>
      </c>
    </row>
    <row r="32" spans="1:39" s="12" customFormat="1" ht="12" customHeight="1" x14ac:dyDescent="0.25">
      <c r="A32" s="8">
        <v>25</v>
      </c>
      <c r="B32" s="9" t="s">
        <v>69</v>
      </c>
      <c r="C32" s="9" t="s">
        <v>70</v>
      </c>
      <c r="D32" s="9" t="s">
        <v>69</v>
      </c>
      <c r="E32" s="8">
        <v>1</v>
      </c>
      <c r="F32" s="8">
        <v>40</v>
      </c>
      <c r="G32" s="8">
        <v>1</v>
      </c>
      <c r="H32" s="10">
        <v>1500000</v>
      </c>
      <c r="I32" s="10">
        <v>1300000</v>
      </c>
      <c r="J32" s="10">
        <v>1425000</v>
      </c>
      <c r="K32" s="10">
        <v>1300000</v>
      </c>
      <c r="L32" s="10">
        <v>1350000</v>
      </c>
      <c r="M32" s="10">
        <v>1000000</v>
      </c>
      <c r="N32" s="10">
        <v>1148000</v>
      </c>
      <c r="O32" s="10">
        <v>900000</v>
      </c>
      <c r="P32" s="10">
        <v>919000</v>
      </c>
      <c r="Q32" s="10">
        <v>900000</v>
      </c>
      <c r="R32" s="10">
        <f t="shared" si="13"/>
        <v>1578000</v>
      </c>
      <c r="S32" s="10">
        <f t="shared" si="1"/>
        <v>1367600</v>
      </c>
      <c r="T32" s="10">
        <f t="shared" si="2"/>
        <v>1499100</v>
      </c>
      <c r="U32" s="10">
        <f t="shared" si="3"/>
        <v>1367600</v>
      </c>
      <c r="V32" s="10">
        <f t="shared" si="4"/>
        <v>1420200</v>
      </c>
      <c r="W32" s="10">
        <f t="shared" si="5"/>
        <v>1052000</v>
      </c>
      <c r="X32" s="10">
        <f t="shared" si="6"/>
        <v>1207696</v>
      </c>
      <c r="Y32" s="10">
        <f t="shared" si="7"/>
        <v>946800</v>
      </c>
      <c r="Z32" s="10">
        <f t="shared" si="8"/>
        <v>966788</v>
      </c>
      <c r="AA32" s="10">
        <f t="shared" si="9"/>
        <v>946800</v>
      </c>
      <c r="AB32" s="11" t="s">
        <v>23</v>
      </c>
      <c r="AD32" s="94">
        <f>VLOOKUP(A32,'ANEXO No. 1'!$A:$K,5,0)</f>
        <v>1</v>
      </c>
      <c r="AE32" s="88">
        <f>VLOOKUP(A32,'ANEXO No. 1'!$A:$K,6,0)</f>
        <v>40</v>
      </c>
      <c r="AF32" s="97">
        <f>VLOOKUP(A32,'ANEXO No. 1'!$A:$K,7,0)</f>
        <v>1</v>
      </c>
      <c r="AG32" s="62">
        <f>VLOOKUP(A32,'ANEXO No. 1'!$A:$K,8,0)</f>
        <v>1500000</v>
      </c>
      <c r="AH32" s="62">
        <f>VLOOKUP(A32,'ANEXO No. 1'!$A:$K,9,0)</f>
        <v>1500000</v>
      </c>
      <c r="AI32" s="62">
        <f>VLOOKUP(A32,'ANEXO No. 1'!$A:$K,10,0)</f>
        <v>1300000</v>
      </c>
      <c r="AJ32" s="62">
        <f t="shared" si="10"/>
        <v>1878300</v>
      </c>
      <c r="AK32" s="62">
        <f t="shared" si="11"/>
        <v>2634900</v>
      </c>
      <c r="AL32" s="62">
        <f t="shared" si="12"/>
        <v>1367600</v>
      </c>
      <c r="AM32" s="11" t="str">
        <f>VLOOKUP(A32,'ANEXO No. 1'!$A:$K,11,0)</f>
        <v>FCMN</v>
      </c>
    </row>
    <row r="33" spans="1:39" s="12" customFormat="1" ht="12" customHeight="1" x14ac:dyDescent="0.25">
      <c r="A33" s="8">
        <v>26</v>
      </c>
      <c r="B33" s="9" t="s">
        <v>71</v>
      </c>
      <c r="C33" s="9" t="s">
        <v>72</v>
      </c>
      <c r="D33" s="9" t="s">
        <v>71</v>
      </c>
      <c r="E33" s="8">
        <v>2</v>
      </c>
      <c r="F33" s="8">
        <v>40</v>
      </c>
      <c r="G33" s="8">
        <v>2</v>
      </c>
      <c r="H33" s="10">
        <v>3000000</v>
      </c>
      <c r="I33" s="10">
        <v>1300000</v>
      </c>
      <c r="J33" s="10">
        <v>2850000</v>
      </c>
      <c r="K33" s="10">
        <v>1300000</v>
      </c>
      <c r="L33" s="10">
        <v>2700000</v>
      </c>
      <c r="M33" s="10">
        <v>1000000</v>
      </c>
      <c r="N33" s="10">
        <v>2295000</v>
      </c>
      <c r="O33" s="10">
        <v>900000</v>
      </c>
      <c r="P33" s="10">
        <v>1836000</v>
      </c>
      <c r="Q33" s="10">
        <v>900000</v>
      </c>
      <c r="R33" s="10">
        <f t="shared" si="13"/>
        <v>3156000</v>
      </c>
      <c r="S33" s="10">
        <f t="shared" si="1"/>
        <v>1367600</v>
      </c>
      <c r="T33" s="10">
        <f t="shared" si="2"/>
        <v>2998200</v>
      </c>
      <c r="U33" s="10">
        <f t="shared" si="3"/>
        <v>1367600</v>
      </c>
      <c r="V33" s="10">
        <f t="shared" si="4"/>
        <v>2840400</v>
      </c>
      <c r="W33" s="10">
        <f t="shared" si="5"/>
        <v>1052000</v>
      </c>
      <c r="X33" s="10">
        <f t="shared" si="6"/>
        <v>2414340</v>
      </c>
      <c r="Y33" s="10">
        <f t="shared" si="7"/>
        <v>946800</v>
      </c>
      <c r="Z33" s="10">
        <f t="shared" si="8"/>
        <v>1931472</v>
      </c>
      <c r="AA33" s="10">
        <f t="shared" si="9"/>
        <v>946800</v>
      </c>
      <c r="AB33" s="11" t="s">
        <v>23</v>
      </c>
      <c r="AD33" s="94">
        <f>VLOOKUP(A33,'ANEXO No. 1'!$A:$K,5,0)</f>
        <v>2</v>
      </c>
      <c r="AE33" s="88">
        <f>VLOOKUP(A33,'ANEXO No. 1'!$A:$K,6,0)</f>
        <v>40</v>
      </c>
      <c r="AF33" s="97">
        <f>VLOOKUP(A33,'ANEXO No. 1'!$A:$K,7,0)</f>
        <v>2</v>
      </c>
      <c r="AG33" s="62">
        <f>VLOOKUP(A33,'ANEXO No. 1'!$A:$K,8,0)</f>
        <v>3000000</v>
      </c>
      <c r="AH33" s="62">
        <f>VLOOKUP(A33,'ANEXO No. 1'!$A:$K,9,0)</f>
        <v>6000000</v>
      </c>
      <c r="AI33" s="62">
        <f>VLOOKUP(A33,'ANEXO No. 1'!$A:$K,10,0)</f>
        <v>1300000</v>
      </c>
      <c r="AJ33" s="62">
        <f t="shared" si="10"/>
        <v>3378300</v>
      </c>
      <c r="AK33" s="62">
        <f t="shared" si="11"/>
        <v>7134900</v>
      </c>
      <c r="AL33" s="62">
        <f t="shared" si="12"/>
        <v>1367600</v>
      </c>
      <c r="AM33" s="11" t="str">
        <f>VLOOKUP(A33,'ANEXO No. 1'!$A:$K,11,0)</f>
        <v>FCMN</v>
      </c>
    </row>
    <row r="34" spans="1:39" s="12" customFormat="1" ht="12" customHeight="1" x14ac:dyDescent="0.25">
      <c r="A34" s="8">
        <v>27</v>
      </c>
      <c r="B34" s="9" t="s">
        <v>73</v>
      </c>
      <c r="C34" s="9" t="s">
        <v>74</v>
      </c>
      <c r="D34" s="9" t="s">
        <v>73</v>
      </c>
      <c r="E34" s="8">
        <v>3</v>
      </c>
      <c r="F34" s="8">
        <v>30</v>
      </c>
      <c r="G34" s="8">
        <v>1</v>
      </c>
      <c r="H34" s="10">
        <v>5602000</v>
      </c>
      <c r="I34" s="10">
        <v>1300000</v>
      </c>
      <c r="J34" s="10">
        <v>5335000</v>
      </c>
      <c r="K34" s="10">
        <v>1300000</v>
      </c>
      <c r="L34" s="10">
        <v>5069000</v>
      </c>
      <c r="M34" s="10">
        <v>1000000</v>
      </c>
      <c r="N34" s="10">
        <v>4802000</v>
      </c>
      <c r="O34" s="10">
        <v>900000</v>
      </c>
      <c r="P34" s="10">
        <v>4535000</v>
      </c>
      <c r="Q34" s="10">
        <v>900000</v>
      </c>
      <c r="R34" s="10">
        <f t="shared" si="13"/>
        <v>5893304</v>
      </c>
      <c r="S34" s="10">
        <f t="shared" si="1"/>
        <v>1367600</v>
      </c>
      <c r="T34" s="10">
        <f t="shared" si="2"/>
        <v>5612420</v>
      </c>
      <c r="U34" s="10">
        <f t="shared" si="3"/>
        <v>1367600</v>
      </c>
      <c r="V34" s="10">
        <f t="shared" si="4"/>
        <v>5332588</v>
      </c>
      <c r="W34" s="10">
        <f t="shared" si="5"/>
        <v>1052000</v>
      </c>
      <c r="X34" s="10">
        <f t="shared" si="6"/>
        <v>5051704</v>
      </c>
      <c r="Y34" s="10">
        <f t="shared" si="7"/>
        <v>946800</v>
      </c>
      <c r="Z34" s="10">
        <f t="shared" si="8"/>
        <v>4770820</v>
      </c>
      <c r="AA34" s="10">
        <f t="shared" si="9"/>
        <v>946800</v>
      </c>
      <c r="AB34" s="11" t="s">
        <v>23</v>
      </c>
      <c r="AD34" s="94">
        <f>VLOOKUP(A34,'ANEXO No. 1'!$A:$K,5,0)</f>
        <v>3</v>
      </c>
      <c r="AE34" s="88">
        <f>VLOOKUP(A34,'ANEXO No. 1'!$A:$K,6,0)</f>
        <v>30</v>
      </c>
      <c r="AF34" s="97">
        <f>VLOOKUP(A34,'ANEXO No. 1'!$A:$K,7,0)</f>
        <v>1</v>
      </c>
      <c r="AG34" s="62">
        <f>VLOOKUP(A34,'ANEXO No. 1'!$A:$K,8,0)</f>
        <v>5335000</v>
      </c>
      <c r="AH34" s="62">
        <f>VLOOKUP(A34,'ANEXO No. 1'!$A:$K,9,0)</f>
        <v>5335000</v>
      </c>
      <c r="AI34" s="62">
        <f>VLOOKUP(A34,'ANEXO No. 1'!$A:$K,10,0)</f>
        <v>1300000</v>
      </c>
      <c r="AJ34" s="62">
        <f t="shared" si="10"/>
        <v>5713300</v>
      </c>
      <c r="AK34" s="62">
        <f t="shared" si="11"/>
        <v>6469900</v>
      </c>
      <c r="AL34" s="62">
        <f t="shared" si="12"/>
        <v>1367600</v>
      </c>
      <c r="AM34" s="11" t="str">
        <f>VLOOKUP(A34,'ANEXO No. 1'!$A:$K,11,0)</f>
        <v>FCMN</v>
      </c>
    </row>
    <row r="35" spans="1:39" s="12" customFormat="1" ht="12" customHeight="1" x14ac:dyDescent="0.25">
      <c r="A35" s="8">
        <v>28</v>
      </c>
      <c r="B35" s="13" t="s">
        <v>75</v>
      </c>
      <c r="C35" s="9" t="s">
        <v>76</v>
      </c>
      <c r="D35" s="13" t="s">
        <v>75</v>
      </c>
      <c r="E35" s="14">
        <v>4</v>
      </c>
      <c r="F35" s="14">
        <v>30</v>
      </c>
      <c r="G35" s="14">
        <v>1</v>
      </c>
      <c r="H35" s="10">
        <v>6111000</v>
      </c>
      <c r="I35" s="10">
        <v>1300000</v>
      </c>
      <c r="J35" s="10">
        <v>5820000</v>
      </c>
      <c r="K35" s="10">
        <v>1300000</v>
      </c>
      <c r="L35" s="10">
        <v>5529000</v>
      </c>
      <c r="M35" s="10">
        <v>1000000</v>
      </c>
      <c r="N35" s="10">
        <v>5238000</v>
      </c>
      <c r="O35" s="10">
        <v>900000</v>
      </c>
      <c r="P35" s="10">
        <v>4947000</v>
      </c>
      <c r="Q35" s="10">
        <v>900000</v>
      </c>
      <c r="R35" s="10">
        <f t="shared" si="13"/>
        <v>6428772</v>
      </c>
      <c r="S35" s="10">
        <f t="shared" si="1"/>
        <v>1367600</v>
      </c>
      <c r="T35" s="10">
        <f t="shared" si="2"/>
        <v>6122640</v>
      </c>
      <c r="U35" s="10">
        <f t="shared" si="3"/>
        <v>1367600</v>
      </c>
      <c r="V35" s="10">
        <f t="shared" si="4"/>
        <v>5816508</v>
      </c>
      <c r="W35" s="10">
        <f t="shared" si="5"/>
        <v>1052000</v>
      </c>
      <c r="X35" s="10">
        <f t="shared" si="6"/>
        <v>5510376</v>
      </c>
      <c r="Y35" s="10">
        <f t="shared" si="7"/>
        <v>946800</v>
      </c>
      <c r="Z35" s="10">
        <f t="shared" si="8"/>
        <v>5204244</v>
      </c>
      <c r="AA35" s="10">
        <f t="shared" si="9"/>
        <v>946800</v>
      </c>
      <c r="AB35" s="15" t="s">
        <v>23</v>
      </c>
      <c r="AD35" s="94">
        <f>VLOOKUP(A35,'ANEXO No. 1'!$A:$K,5,0)</f>
        <v>4</v>
      </c>
      <c r="AE35" s="88">
        <f>VLOOKUP(A35,'ANEXO No. 1'!$A:$K,6,0)</f>
        <v>30</v>
      </c>
      <c r="AF35" s="97">
        <f>VLOOKUP(A35,'ANEXO No. 1'!$A:$K,7,0)</f>
        <v>1</v>
      </c>
      <c r="AG35" s="62">
        <f>VLOOKUP(A35,'ANEXO No. 1'!$A:$K,8,0)</f>
        <v>5820000</v>
      </c>
      <c r="AH35" s="62">
        <f>VLOOKUP(A35,'ANEXO No. 1'!$A:$K,9,0)</f>
        <v>5820000</v>
      </c>
      <c r="AI35" s="62">
        <f>VLOOKUP(A35,'ANEXO No. 1'!$A:$K,10,0)</f>
        <v>1300000</v>
      </c>
      <c r="AJ35" s="62">
        <f t="shared" si="10"/>
        <v>6198300</v>
      </c>
      <c r="AK35" s="62">
        <f t="shared" si="11"/>
        <v>6954900</v>
      </c>
      <c r="AL35" s="62">
        <f t="shared" si="12"/>
        <v>1367600</v>
      </c>
      <c r="AM35" s="11" t="str">
        <f>VLOOKUP(A35,'ANEXO No. 1'!$A:$K,11,0)</f>
        <v>FCMN</v>
      </c>
    </row>
    <row r="36" spans="1:39" s="12" customFormat="1" ht="12" customHeight="1" x14ac:dyDescent="0.25">
      <c r="A36" s="8">
        <v>29</v>
      </c>
      <c r="B36" s="9" t="s">
        <v>77</v>
      </c>
      <c r="C36" s="9" t="s">
        <v>78</v>
      </c>
      <c r="D36" s="16" t="s">
        <v>77</v>
      </c>
      <c r="E36" s="8">
        <v>5</v>
      </c>
      <c r="F36" s="8">
        <v>40</v>
      </c>
      <c r="G36" s="8">
        <v>1</v>
      </c>
      <c r="H36" s="10">
        <v>6000000</v>
      </c>
      <c r="I36" s="10">
        <v>1300000</v>
      </c>
      <c r="J36" s="10">
        <v>5700000</v>
      </c>
      <c r="K36" s="10">
        <v>1300000</v>
      </c>
      <c r="L36" s="10">
        <v>5400000</v>
      </c>
      <c r="M36" s="10">
        <v>1000000</v>
      </c>
      <c r="N36" s="10">
        <v>4590000</v>
      </c>
      <c r="O36" s="10">
        <v>900000</v>
      </c>
      <c r="P36" s="10">
        <v>3672000</v>
      </c>
      <c r="Q36" s="10">
        <v>900000</v>
      </c>
      <c r="R36" s="10">
        <f t="shared" si="13"/>
        <v>6312000</v>
      </c>
      <c r="S36" s="10">
        <f t="shared" si="1"/>
        <v>1367600</v>
      </c>
      <c r="T36" s="10">
        <f t="shared" si="2"/>
        <v>5996400</v>
      </c>
      <c r="U36" s="10">
        <f t="shared" si="3"/>
        <v>1367600</v>
      </c>
      <c r="V36" s="10">
        <f t="shared" si="4"/>
        <v>5680800</v>
      </c>
      <c r="W36" s="10">
        <f t="shared" si="5"/>
        <v>1052000</v>
      </c>
      <c r="X36" s="10">
        <f t="shared" si="6"/>
        <v>4828680</v>
      </c>
      <c r="Y36" s="10">
        <f t="shared" si="7"/>
        <v>946800</v>
      </c>
      <c r="Z36" s="10">
        <f t="shared" si="8"/>
        <v>3862944</v>
      </c>
      <c r="AA36" s="10">
        <f t="shared" si="9"/>
        <v>946800</v>
      </c>
      <c r="AB36" s="11" t="s">
        <v>79</v>
      </c>
      <c r="AD36" s="94">
        <f>VLOOKUP(A36,'ANEXO No. 1'!$A:$K,5,0)</f>
        <v>5</v>
      </c>
      <c r="AE36" s="88">
        <f>VLOOKUP(A36,'ANEXO No. 1'!$A:$K,6,0)</f>
        <v>40</v>
      </c>
      <c r="AF36" s="97">
        <f>VLOOKUP(A36,'ANEXO No. 1'!$A:$K,7,0)</f>
        <v>1</v>
      </c>
      <c r="AG36" s="62">
        <f>VLOOKUP(A36,'ANEXO No. 1'!$A:$K,8,0)</f>
        <v>6000000</v>
      </c>
      <c r="AH36" s="62">
        <f>VLOOKUP(A36,'ANEXO No. 1'!$A:$K,9,0)</f>
        <v>6000000</v>
      </c>
      <c r="AI36" s="62">
        <f>VLOOKUP(A36,'ANEXO No. 1'!$A:$K,10,0)</f>
        <v>1300000</v>
      </c>
      <c r="AJ36" s="62">
        <f t="shared" si="10"/>
        <v>6378300</v>
      </c>
      <c r="AK36" s="62">
        <f t="shared" si="11"/>
        <v>7134900</v>
      </c>
      <c r="AL36" s="62">
        <f t="shared" si="12"/>
        <v>1367600</v>
      </c>
      <c r="AM36" s="11" t="str">
        <f>VLOOKUP(A36,'ANEXO No. 1'!$A:$K,11,0)</f>
        <v>FI</v>
      </c>
    </row>
    <row r="37" spans="1:39" s="12" customFormat="1" ht="12" customHeight="1" x14ac:dyDescent="0.25">
      <c r="A37" s="8">
        <v>30</v>
      </c>
      <c r="B37" s="9" t="s">
        <v>77</v>
      </c>
      <c r="C37" s="9" t="s">
        <v>80</v>
      </c>
      <c r="D37" s="16" t="s">
        <v>77</v>
      </c>
      <c r="E37" s="8">
        <v>3</v>
      </c>
      <c r="F37" s="8">
        <v>100</v>
      </c>
      <c r="G37" s="8">
        <v>3</v>
      </c>
      <c r="H37" s="10">
        <v>1697500</v>
      </c>
      <c r="I37" s="10">
        <v>1300000</v>
      </c>
      <c r="J37" s="10">
        <v>1613000</v>
      </c>
      <c r="K37" s="10">
        <v>1300000</v>
      </c>
      <c r="L37" s="10">
        <v>1528000</v>
      </c>
      <c r="M37" s="10">
        <v>1000000</v>
      </c>
      <c r="N37" s="10">
        <v>1299000</v>
      </c>
      <c r="O37" s="10">
        <v>900000</v>
      </c>
      <c r="P37" s="10">
        <v>1040000</v>
      </c>
      <c r="Q37" s="10">
        <v>900000</v>
      </c>
      <c r="R37" s="10">
        <f t="shared" si="13"/>
        <v>1785770</v>
      </c>
      <c r="S37" s="10">
        <f t="shared" si="1"/>
        <v>1367600</v>
      </c>
      <c r="T37" s="10">
        <f t="shared" si="2"/>
        <v>1696876</v>
      </c>
      <c r="U37" s="10">
        <f t="shared" si="3"/>
        <v>1367600</v>
      </c>
      <c r="V37" s="10">
        <f t="shared" si="4"/>
        <v>1607456</v>
      </c>
      <c r="W37" s="10">
        <f t="shared" si="5"/>
        <v>1052000</v>
      </c>
      <c r="X37" s="10">
        <f t="shared" si="6"/>
        <v>1366548</v>
      </c>
      <c r="Y37" s="10">
        <f t="shared" si="7"/>
        <v>946800</v>
      </c>
      <c r="Z37" s="10">
        <f t="shared" si="8"/>
        <v>1094080</v>
      </c>
      <c r="AA37" s="10">
        <f t="shared" si="9"/>
        <v>946800</v>
      </c>
      <c r="AB37" s="11" t="s">
        <v>79</v>
      </c>
      <c r="AD37" s="94">
        <f>VLOOKUP(A37,'ANEXO No. 1'!$A:$K,5,0)</f>
        <v>3</v>
      </c>
      <c r="AE37" s="88">
        <f>VLOOKUP(A37,'ANEXO No. 1'!$A:$K,6,0)</f>
        <v>100</v>
      </c>
      <c r="AF37" s="97">
        <f>VLOOKUP(A37,'ANEXO No. 1'!$A:$K,7,0)</f>
        <v>3</v>
      </c>
      <c r="AG37" s="62">
        <f>VLOOKUP(A37,'ANEXO No. 1'!$A:$K,8,0)</f>
        <v>3395000</v>
      </c>
      <c r="AH37" s="62">
        <f>VLOOKUP(A37,'ANEXO No. 1'!$A:$K,9,0)</f>
        <v>10185000</v>
      </c>
      <c r="AI37" s="62">
        <f>VLOOKUP(A37,'ANEXO No. 1'!$A:$K,10,0)</f>
        <v>1300000</v>
      </c>
      <c r="AJ37" s="62">
        <f t="shared" si="10"/>
        <v>3773300</v>
      </c>
      <c r="AK37" s="62">
        <f t="shared" si="11"/>
        <v>11319900</v>
      </c>
      <c r="AL37" s="62">
        <f t="shared" si="12"/>
        <v>1367600</v>
      </c>
      <c r="AM37" s="11" t="str">
        <f>VLOOKUP(A37,'ANEXO No. 1'!$A:$K,11,0)</f>
        <v>FI</v>
      </c>
    </row>
    <row r="38" spans="1:39" s="12" customFormat="1" ht="12" customHeight="1" x14ac:dyDescent="0.25">
      <c r="A38" s="8">
        <v>31</v>
      </c>
      <c r="B38" s="9" t="s">
        <v>77</v>
      </c>
      <c r="C38" s="9" t="s">
        <v>81</v>
      </c>
      <c r="D38" s="16" t="s">
        <v>77</v>
      </c>
      <c r="E38" s="8">
        <v>3</v>
      </c>
      <c r="F38" s="8">
        <v>40</v>
      </c>
      <c r="G38" s="8">
        <v>1</v>
      </c>
      <c r="H38" s="10">
        <v>3000000</v>
      </c>
      <c r="I38" s="10">
        <v>1300000</v>
      </c>
      <c r="J38" s="10">
        <v>2850000</v>
      </c>
      <c r="K38" s="10">
        <v>1300000</v>
      </c>
      <c r="L38" s="10">
        <v>2700000</v>
      </c>
      <c r="M38" s="10">
        <v>1000000</v>
      </c>
      <c r="N38" s="10">
        <v>2295000</v>
      </c>
      <c r="O38" s="10">
        <v>900000</v>
      </c>
      <c r="P38" s="10">
        <v>1836000</v>
      </c>
      <c r="Q38" s="10">
        <v>900000</v>
      </c>
      <c r="R38" s="10">
        <f t="shared" si="13"/>
        <v>3156000</v>
      </c>
      <c r="S38" s="10">
        <f t="shared" si="1"/>
        <v>1367600</v>
      </c>
      <c r="T38" s="10">
        <f t="shared" si="2"/>
        <v>2998200</v>
      </c>
      <c r="U38" s="10">
        <f t="shared" si="3"/>
        <v>1367600</v>
      </c>
      <c r="V38" s="10">
        <f t="shared" si="4"/>
        <v>2840400</v>
      </c>
      <c r="W38" s="10">
        <f t="shared" si="5"/>
        <v>1052000</v>
      </c>
      <c r="X38" s="10">
        <f t="shared" si="6"/>
        <v>2414340</v>
      </c>
      <c r="Y38" s="10">
        <f t="shared" si="7"/>
        <v>946800</v>
      </c>
      <c r="Z38" s="10">
        <f t="shared" si="8"/>
        <v>1931472</v>
      </c>
      <c r="AA38" s="10">
        <f t="shared" si="9"/>
        <v>946800</v>
      </c>
      <c r="AB38" s="11" t="s">
        <v>79</v>
      </c>
      <c r="AD38" s="94">
        <f>VLOOKUP(A38,'ANEXO No. 1'!$A:$K,5,0)</f>
        <v>3</v>
      </c>
      <c r="AE38" s="88">
        <f>VLOOKUP(A38,'ANEXO No. 1'!$A:$K,6,0)</f>
        <v>40</v>
      </c>
      <c r="AF38" s="97">
        <f>VLOOKUP(A38,'ANEXO No. 1'!$A:$K,7,0)</f>
        <v>1</v>
      </c>
      <c r="AG38" s="62">
        <f>VLOOKUP(A38,'ANEXO No. 1'!$A:$K,8,0)</f>
        <v>3000000</v>
      </c>
      <c r="AH38" s="62">
        <f>VLOOKUP(A38,'ANEXO No. 1'!$A:$K,9,0)</f>
        <v>3000000</v>
      </c>
      <c r="AI38" s="62">
        <f>VLOOKUP(A38,'ANEXO No. 1'!$A:$K,10,0)</f>
        <v>1300000</v>
      </c>
      <c r="AJ38" s="62">
        <f t="shared" si="10"/>
        <v>3378300</v>
      </c>
      <c r="AK38" s="62">
        <f t="shared" si="11"/>
        <v>4134900</v>
      </c>
      <c r="AL38" s="62">
        <f t="shared" si="12"/>
        <v>1367600</v>
      </c>
      <c r="AM38" s="11" t="str">
        <f>VLOOKUP(A38,'ANEXO No. 1'!$A:$K,11,0)</f>
        <v>FI</v>
      </c>
    </row>
    <row r="39" spans="1:39" s="12" customFormat="1" ht="12" customHeight="1" x14ac:dyDescent="0.25">
      <c r="A39" s="8">
        <v>32</v>
      </c>
      <c r="B39" s="9" t="s">
        <v>77</v>
      </c>
      <c r="C39" s="9" t="s">
        <v>82</v>
      </c>
      <c r="D39" s="16" t="s">
        <v>77</v>
      </c>
      <c r="E39" s="8">
        <v>5</v>
      </c>
      <c r="F39" s="8">
        <v>40</v>
      </c>
      <c r="G39" s="8">
        <v>1</v>
      </c>
      <c r="H39" s="10">
        <v>7000000</v>
      </c>
      <c r="I39" s="10">
        <v>1300000</v>
      </c>
      <c r="J39" s="10">
        <v>6650000</v>
      </c>
      <c r="K39" s="10">
        <v>1300000</v>
      </c>
      <c r="L39" s="10">
        <v>6300000</v>
      </c>
      <c r="M39" s="10">
        <v>1000000</v>
      </c>
      <c r="N39" s="10">
        <v>5355000</v>
      </c>
      <c r="O39" s="10">
        <v>900000</v>
      </c>
      <c r="P39" s="10">
        <v>4284000</v>
      </c>
      <c r="Q39" s="10">
        <v>900000</v>
      </c>
      <c r="R39" s="10">
        <f t="shared" si="13"/>
        <v>7364000</v>
      </c>
      <c r="S39" s="10">
        <f t="shared" si="1"/>
        <v>1367600</v>
      </c>
      <c r="T39" s="10">
        <f t="shared" si="2"/>
        <v>6995800</v>
      </c>
      <c r="U39" s="10">
        <f t="shared" si="3"/>
        <v>1367600</v>
      </c>
      <c r="V39" s="10">
        <f t="shared" si="4"/>
        <v>6627600</v>
      </c>
      <c r="W39" s="10">
        <f t="shared" si="5"/>
        <v>1052000</v>
      </c>
      <c r="X39" s="10">
        <f t="shared" si="6"/>
        <v>5633460</v>
      </c>
      <c r="Y39" s="10">
        <f t="shared" si="7"/>
        <v>946800</v>
      </c>
      <c r="Z39" s="10">
        <f t="shared" si="8"/>
        <v>4506768</v>
      </c>
      <c r="AA39" s="10">
        <f t="shared" si="9"/>
        <v>946800</v>
      </c>
      <c r="AB39" s="11" t="s">
        <v>79</v>
      </c>
      <c r="AD39" s="94">
        <f>VLOOKUP(A39,'ANEXO No. 1'!$A:$K,5,0)</f>
        <v>5</v>
      </c>
      <c r="AE39" s="88">
        <f>VLOOKUP(A39,'ANEXO No. 1'!$A:$K,6,0)</f>
        <v>40</v>
      </c>
      <c r="AF39" s="97">
        <f>VLOOKUP(A39,'ANEXO No. 1'!$A:$K,7,0)</f>
        <v>1</v>
      </c>
      <c r="AG39" s="62">
        <f>VLOOKUP(A39,'ANEXO No. 1'!$A:$K,8,0)</f>
        <v>7000000</v>
      </c>
      <c r="AH39" s="62">
        <f>VLOOKUP(A39,'ANEXO No. 1'!$A:$K,9,0)</f>
        <v>7000000</v>
      </c>
      <c r="AI39" s="62">
        <f>VLOOKUP(A39,'ANEXO No. 1'!$A:$K,10,0)</f>
        <v>1300000</v>
      </c>
      <c r="AJ39" s="62">
        <f t="shared" si="10"/>
        <v>7378300</v>
      </c>
      <c r="AK39" s="62">
        <f t="shared" si="11"/>
        <v>8134900</v>
      </c>
      <c r="AL39" s="62">
        <f t="shared" si="12"/>
        <v>1367600</v>
      </c>
      <c r="AM39" s="11" t="str">
        <f>VLOOKUP(A39,'ANEXO No. 1'!$A:$K,11,0)</f>
        <v>FI</v>
      </c>
    </row>
    <row r="40" spans="1:39" s="12" customFormat="1" ht="12" customHeight="1" x14ac:dyDescent="0.25">
      <c r="A40" s="8">
        <v>33</v>
      </c>
      <c r="B40" s="9" t="s">
        <v>77</v>
      </c>
      <c r="C40" s="9" t="s">
        <v>83</v>
      </c>
      <c r="D40" s="16" t="s">
        <v>77</v>
      </c>
      <c r="E40" s="8">
        <v>4</v>
      </c>
      <c r="F40" s="8">
        <v>100</v>
      </c>
      <c r="G40" s="8">
        <v>4</v>
      </c>
      <c r="H40" s="10">
        <v>1940000</v>
      </c>
      <c r="I40" s="10">
        <v>1300000</v>
      </c>
      <c r="J40" s="10">
        <v>1843000</v>
      </c>
      <c r="K40" s="10">
        <v>1300000</v>
      </c>
      <c r="L40" s="10">
        <v>1746000</v>
      </c>
      <c r="M40" s="10">
        <v>1000000</v>
      </c>
      <c r="N40" s="10">
        <v>1485000</v>
      </c>
      <c r="O40" s="10">
        <v>900000</v>
      </c>
      <c r="P40" s="10">
        <v>1188000</v>
      </c>
      <c r="Q40" s="10">
        <v>900000</v>
      </c>
      <c r="R40" s="10">
        <f t="shared" si="13"/>
        <v>2040880</v>
      </c>
      <c r="S40" s="10">
        <f t="shared" si="1"/>
        <v>1367600</v>
      </c>
      <c r="T40" s="10">
        <f t="shared" si="2"/>
        <v>1938836</v>
      </c>
      <c r="U40" s="10">
        <f t="shared" si="3"/>
        <v>1367600</v>
      </c>
      <c r="V40" s="10">
        <f t="shared" si="4"/>
        <v>1836792</v>
      </c>
      <c r="W40" s="10">
        <f t="shared" si="5"/>
        <v>1052000</v>
      </c>
      <c r="X40" s="10">
        <f t="shared" si="6"/>
        <v>1562220</v>
      </c>
      <c r="Y40" s="10">
        <f t="shared" si="7"/>
        <v>946800</v>
      </c>
      <c r="Z40" s="10">
        <f t="shared" si="8"/>
        <v>1249776</v>
      </c>
      <c r="AA40" s="10">
        <f t="shared" si="9"/>
        <v>946800</v>
      </c>
      <c r="AB40" s="11" t="s">
        <v>79</v>
      </c>
      <c r="AD40" s="94">
        <f>VLOOKUP(A40,'ANEXO No. 1'!$A:$K,5,0)</f>
        <v>4</v>
      </c>
      <c r="AE40" s="88">
        <f>VLOOKUP(A40,'ANEXO No. 1'!$A:$K,6,0)</f>
        <v>100</v>
      </c>
      <c r="AF40" s="97">
        <f>VLOOKUP(A40,'ANEXO No. 1'!$A:$K,7,0)</f>
        <v>4</v>
      </c>
      <c r="AG40" s="62">
        <f>VLOOKUP(A40,'ANEXO No. 1'!$A:$K,8,0)</f>
        <v>3880000</v>
      </c>
      <c r="AH40" s="62">
        <f>VLOOKUP(A40,'ANEXO No. 1'!$A:$K,9,0)</f>
        <v>15520000</v>
      </c>
      <c r="AI40" s="62">
        <f>VLOOKUP(A40,'ANEXO No. 1'!$A:$K,10,0)</f>
        <v>1300000</v>
      </c>
      <c r="AJ40" s="62">
        <f t="shared" si="10"/>
        <v>4258300</v>
      </c>
      <c r="AK40" s="62">
        <f t="shared" si="11"/>
        <v>16654900</v>
      </c>
      <c r="AL40" s="62">
        <f t="shared" si="12"/>
        <v>1367600</v>
      </c>
      <c r="AM40" s="11" t="str">
        <f>VLOOKUP(A40,'ANEXO No. 1'!$A:$K,11,0)</f>
        <v>FI</v>
      </c>
    </row>
    <row r="41" spans="1:39" s="12" customFormat="1" ht="12" customHeight="1" x14ac:dyDescent="0.25">
      <c r="A41" s="8">
        <v>34</v>
      </c>
      <c r="B41" s="9" t="s">
        <v>77</v>
      </c>
      <c r="C41" s="9" t="s">
        <v>84</v>
      </c>
      <c r="D41" s="16" t="s">
        <v>77</v>
      </c>
      <c r="E41" s="8">
        <v>1</v>
      </c>
      <c r="F41" s="8">
        <v>25</v>
      </c>
      <c r="G41" s="8">
        <v>1</v>
      </c>
      <c r="H41" s="10">
        <v>1758000</v>
      </c>
      <c r="I41" s="10">
        <v>1300000</v>
      </c>
      <c r="J41" s="10">
        <v>1674000</v>
      </c>
      <c r="K41" s="10">
        <v>1300000</v>
      </c>
      <c r="L41" s="10">
        <v>1455000</v>
      </c>
      <c r="M41" s="10">
        <v>1000000</v>
      </c>
      <c r="N41" s="10">
        <v>1507000</v>
      </c>
      <c r="O41" s="10">
        <v>900000</v>
      </c>
      <c r="P41" s="10">
        <v>1423000</v>
      </c>
      <c r="Q41" s="10">
        <v>900000</v>
      </c>
      <c r="R41" s="10">
        <f t="shared" si="13"/>
        <v>1849416</v>
      </c>
      <c r="S41" s="10">
        <f t="shared" si="1"/>
        <v>1367600</v>
      </c>
      <c r="T41" s="10">
        <f t="shared" si="2"/>
        <v>1761048</v>
      </c>
      <c r="U41" s="10">
        <f t="shared" si="3"/>
        <v>1367600</v>
      </c>
      <c r="V41" s="10">
        <f t="shared" si="4"/>
        <v>1530660</v>
      </c>
      <c r="W41" s="10">
        <f t="shared" si="5"/>
        <v>1052000</v>
      </c>
      <c r="X41" s="10">
        <f t="shared" si="6"/>
        <v>1585364</v>
      </c>
      <c r="Y41" s="10">
        <f t="shared" si="7"/>
        <v>946800</v>
      </c>
      <c r="Z41" s="10">
        <f t="shared" si="8"/>
        <v>1496996</v>
      </c>
      <c r="AA41" s="10">
        <f t="shared" si="9"/>
        <v>946800</v>
      </c>
      <c r="AB41" s="11" t="s">
        <v>79</v>
      </c>
      <c r="AD41" s="94">
        <f>VLOOKUP(A41,'ANEXO No. 1'!$A:$K,5,0)</f>
        <v>1</v>
      </c>
      <c r="AE41" s="88">
        <f>VLOOKUP(A41,'ANEXO No. 1'!$A:$K,6,0)</f>
        <v>25</v>
      </c>
      <c r="AF41" s="97">
        <f>VLOOKUP(A41,'ANEXO No. 1'!$A:$K,7,0)</f>
        <v>1</v>
      </c>
      <c r="AG41" s="62">
        <f>VLOOKUP(A41,'ANEXO No. 1'!$A:$K,8,0)</f>
        <v>1455000</v>
      </c>
      <c r="AH41" s="62">
        <f>VLOOKUP(A41,'ANEXO No. 1'!$A:$K,9,0)</f>
        <v>1455000</v>
      </c>
      <c r="AI41" s="62">
        <f>VLOOKUP(A41,'ANEXO No. 1'!$A:$K,10,0)</f>
        <v>1000000</v>
      </c>
      <c r="AJ41" s="62">
        <f t="shared" si="10"/>
        <v>1833300</v>
      </c>
      <c r="AK41" s="62">
        <f t="shared" si="11"/>
        <v>2589900</v>
      </c>
      <c r="AL41" s="62">
        <f t="shared" si="12"/>
        <v>1067600</v>
      </c>
      <c r="AM41" s="11" t="str">
        <f>VLOOKUP(A41,'ANEXO No. 1'!$A:$K,11,0)</f>
        <v>FI</v>
      </c>
    </row>
    <row r="42" spans="1:39" s="12" customFormat="1" ht="12" customHeight="1" x14ac:dyDescent="0.25">
      <c r="A42" s="8">
        <v>35</v>
      </c>
      <c r="B42" s="9" t="s">
        <v>77</v>
      </c>
      <c r="C42" s="9" t="s">
        <v>85</v>
      </c>
      <c r="D42" s="16" t="s">
        <v>77</v>
      </c>
      <c r="E42" s="8">
        <v>1</v>
      </c>
      <c r="F42" s="8">
        <v>25</v>
      </c>
      <c r="G42" s="8">
        <v>4</v>
      </c>
      <c r="H42" s="10">
        <v>2929000</v>
      </c>
      <c r="I42" s="10">
        <v>1300000</v>
      </c>
      <c r="J42" s="10">
        <v>2789000</v>
      </c>
      <c r="K42" s="10">
        <v>1300000</v>
      </c>
      <c r="L42" s="10">
        <v>2425000</v>
      </c>
      <c r="M42" s="10">
        <v>1000000</v>
      </c>
      <c r="N42" s="10">
        <v>2511000</v>
      </c>
      <c r="O42" s="10">
        <v>900000</v>
      </c>
      <c r="P42" s="10">
        <v>2371000</v>
      </c>
      <c r="Q42" s="10">
        <v>900000</v>
      </c>
      <c r="R42" s="10">
        <f t="shared" si="13"/>
        <v>3081308</v>
      </c>
      <c r="S42" s="10">
        <f t="shared" si="1"/>
        <v>1367600</v>
      </c>
      <c r="T42" s="10">
        <f t="shared" si="2"/>
        <v>2934028</v>
      </c>
      <c r="U42" s="10">
        <f t="shared" si="3"/>
        <v>1367600</v>
      </c>
      <c r="V42" s="10">
        <f t="shared" si="4"/>
        <v>2551100</v>
      </c>
      <c r="W42" s="10">
        <f t="shared" si="5"/>
        <v>1052000</v>
      </c>
      <c r="X42" s="10">
        <f t="shared" si="6"/>
        <v>2641572</v>
      </c>
      <c r="Y42" s="10">
        <f t="shared" si="7"/>
        <v>946800</v>
      </c>
      <c r="Z42" s="10">
        <f t="shared" si="8"/>
        <v>2494292</v>
      </c>
      <c r="AA42" s="10">
        <f t="shared" si="9"/>
        <v>946800</v>
      </c>
      <c r="AB42" s="11" t="s">
        <v>79</v>
      </c>
      <c r="AD42" s="94">
        <f>VLOOKUP(A42,'ANEXO No. 1'!$A:$K,5,0)</f>
        <v>1</v>
      </c>
      <c r="AE42" s="88">
        <f>VLOOKUP(A42,'ANEXO No. 1'!$A:$K,6,0)</f>
        <v>25</v>
      </c>
      <c r="AF42" s="97">
        <f>VLOOKUP(A42,'ANEXO No. 1'!$A:$K,7,0)</f>
        <v>4</v>
      </c>
      <c r="AG42" s="62">
        <f>VLOOKUP(A42,'ANEXO No. 1'!$A:$K,8,0)</f>
        <v>2425000</v>
      </c>
      <c r="AH42" s="62">
        <f>VLOOKUP(A42,'ANEXO No. 1'!$A:$K,9,0)</f>
        <v>9700000</v>
      </c>
      <c r="AI42" s="62">
        <f>VLOOKUP(A42,'ANEXO No. 1'!$A:$K,10,0)</f>
        <v>1000000</v>
      </c>
      <c r="AJ42" s="62">
        <f t="shared" si="10"/>
        <v>2803300</v>
      </c>
      <c r="AK42" s="62">
        <f t="shared" si="11"/>
        <v>10834900</v>
      </c>
      <c r="AL42" s="62">
        <f t="shared" si="12"/>
        <v>1067600</v>
      </c>
      <c r="AM42" s="11" t="str">
        <f>VLOOKUP(A42,'ANEXO No. 1'!$A:$K,11,0)</f>
        <v>FI</v>
      </c>
    </row>
    <row r="43" spans="1:39" s="12" customFormat="1" ht="12" customHeight="1" x14ac:dyDescent="0.25">
      <c r="A43" s="8">
        <v>36</v>
      </c>
      <c r="B43" s="9" t="s">
        <v>77</v>
      </c>
      <c r="C43" s="9" t="s">
        <v>86</v>
      </c>
      <c r="D43" s="16" t="s">
        <v>77</v>
      </c>
      <c r="E43" s="8">
        <v>1</v>
      </c>
      <c r="F43" s="8">
        <v>25</v>
      </c>
      <c r="G43" s="8">
        <v>1</v>
      </c>
      <c r="H43" s="10">
        <v>1758000</v>
      </c>
      <c r="I43" s="10">
        <v>1300000</v>
      </c>
      <c r="J43" s="10">
        <v>1674000</v>
      </c>
      <c r="K43" s="10">
        <v>1300000</v>
      </c>
      <c r="L43" s="10">
        <v>1455000</v>
      </c>
      <c r="M43" s="10">
        <v>1000000</v>
      </c>
      <c r="N43" s="10">
        <v>1507000</v>
      </c>
      <c r="O43" s="10">
        <v>900000</v>
      </c>
      <c r="P43" s="10">
        <v>1423000</v>
      </c>
      <c r="Q43" s="10">
        <v>900000</v>
      </c>
      <c r="R43" s="10">
        <f t="shared" si="13"/>
        <v>1849416</v>
      </c>
      <c r="S43" s="10">
        <f t="shared" si="1"/>
        <v>1367600</v>
      </c>
      <c r="T43" s="10">
        <f t="shared" si="2"/>
        <v>1761048</v>
      </c>
      <c r="U43" s="10">
        <f t="shared" si="3"/>
        <v>1367600</v>
      </c>
      <c r="V43" s="10">
        <f t="shared" si="4"/>
        <v>1530660</v>
      </c>
      <c r="W43" s="10">
        <f t="shared" si="5"/>
        <v>1052000</v>
      </c>
      <c r="X43" s="10">
        <f t="shared" si="6"/>
        <v>1585364</v>
      </c>
      <c r="Y43" s="10">
        <f t="shared" si="7"/>
        <v>946800</v>
      </c>
      <c r="Z43" s="10">
        <f t="shared" si="8"/>
        <v>1496996</v>
      </c>
      <c r="AA43" s="10">
        <f t="shared" si="9"/>
        <v>946800</v>
      </c>
      <c r="AB43" s="11" t="s">
        <v>79</v>
      </c>
      <c r="AD43" s="94">
        <f>VLOOKUP(A43,'ANEXO No. 1'!$A:$K,5,0)</f>
        <v>1</v>
      </c>
      <c r="AE43" s="88">
        <f>VLOOKUP(A43,'ANEXO No. 1'!$A:$K,6,0)</f>
        <v>25</v>
      </c>
      <c r="AF43" s="97">
        <f>VLOOKUP(A43,'ANEXO No. 1'!$A:$K,7,0)</f>
        <v>1</v>
      </c>
      <c r="AG43" s="62">
        <f>VLOOKUP(A43,'ANEXO No. 1'!$A:$K,8,0)</f>
        <v>1455000</v>
      </c>
      <c r="AH43" s="62">
        <f>VLOOKUP(A43,'ANEXO No. 1'!$A:$K,9,0)</f>
        <v>1455000</v>
      </c>
      <c r="AI43" s="62">
        <f>VLOOKUP(A43,'ANEXO No. 1'!$A:$K,10,0)</f>
        <v>1000000</v>
      </c>
      <c r="AJ43" s="62">
        <f t="shared" si="10"/>
        <v>1833300</v>
      </c>
      <c r="AK43" s="62">
        <f t="shared" si="11"/>
        <v>2589900</v>
      </c>
      <c r="AL43" s="62">
        <f t="shared" si="12"/>
        <v>1067600</v>
      </c>
      <c r="AM43" s="11" t="str">
        <f>VLOOKUP(A43,'ANEXO No. 1'!$A:$K,11,0)</f>
        <v>FI</v>
      </c>
    </row>
    <row r="44" spans="1:39" s="12" customFormat="1" ht="12" customHeight="1" x14ac:dyDescent="0.25">
      <c r="A44" s="8">
        <v>37</v>
      </c>
      <c r="B44" s="9" t="s">
        <v>77</v>
      </c>
      <c r="C44" s="9" t="s">
        <v>87</v>
      </c>
      <c r="D44" s="16" t="s">
        <v>77</v>
      </c>
      <c r="E44" s="8">
        <v>1</v>
      </c>
      <c r="F44" s="8">
        <v>25</v>
      </c>
      <c r="G44" s="8">
        <v>1</v>
      </c>
      <c r="H44" s="10">
        <v>1758000</v>
      </c>
      <c r="I44" s="10">
        <v>1300000</v>
      </c>
      <c r="J44" s="10">
        <v>1674000</v>
      </c>
      <c r="K44" s="10">
        <v>1300000</v>
      </c>
      <c r="L44" s="10">
        <v>1455000</v>
      </c>
      <c r="M44" s="10">
        <v>1000000</v>
      </c>
      <c r="N44" s="10">
        <v>1507000</v>
      </c>
      <c r="O44" s="10">
        <v>900000</v>
      </c>
      <c r="P44" s="10">
        <v>1423000</v>
      </c>
      <c r="Q44" s="10">
        <v>900000</v>
      </c>
      <c r="R44" s="10">
        <f t="shared" si="13"/>
        <v>1849416</v>
      </c>
      <c r="S44" s="10">
        <f t="shared" si="1"/>
        <v>1367600</v>
      </c>
      <c r="T44" s="10">
        <f t="shared" si="2"/>
        <v>1761048</v>
      </c>
      <c r="U44" s="10">
        <f t="shared" si="3"/>
        <v>1367600</v>
      </c>
      <c r="V44" s="10">
        <f t="shared" si="4"/>
        <v>1530660</v>
      </c>
      <c r="W44" s="10">
        <f t="shared" si="5"/>
        <v>1052000</v>
      </c>
      <c r="X44" s="10">
        <f t="shared" si="6"/>
        <v>1585364</v>
      </c>
      <c r="Y44" s="10">
        <f t="shared" si="7"/>
        <v>946800</v>
      </c>
      <c r="Z44" s="10">
        <f t="shared" si="8"/>
        <v>1496996</v>
      </c>
      <c r="AA44" s="10">
        <f t="shared" si="9"/>
        <v>946800</v>
      </c>
      <c r="AB44" s="11" t="s">
        <v>79</v>
      </c>
      <c r="AD44" s="94">
        <f>VLOOKUP(A44,'ANEXO No. 1'!$A:$K,5,0)</f>
        <v>1</v>
      </c>
      <c r="AE44" s="88">
        <f>VLOOKUP(A44,'ANEXO No. 1'!$A:$K,6,0)</f>
        <v>25</v>
      </c>
      <c r="AF44" s="97">
        <f>VLOOKUP(A44,'ANEXO No. 1'!$A:$K,7,0)</f>
        <v>1</v>
      </c>
      <c r="AG44" s="62">
        <f>VLOOKUP(A44,'ANEXO No. 1'!$A:$K,8,0)</f>
        <v>1455000</v>
      </c>
      <c r="AH44" s="62">
        <f>VLOOKUP(A44,'ANEXO No. 1'!$A:$K,9,0)</f>
        <v>1455000</v>
      </c>
      <c r="AI44" s="62">
        <f>VLOOKUP(A44,'ANEXO No. 1'!$A:$K,10,0)</f>
        <v>1000000</v>
      </c>
      <c r="AJ44" s="62">
        <f t="shared" si="10"/>
        <v>1833300</v>
      </c>
      <c r="AK44" s="62">
        <f t="shared" si="11"/>
        <v>2589900</v>
      </c>
      <c r="AL44" s="62">
        <f>+AI44+($AI$8*$AJ$5)</f>
        <v>1067600</v>
      </c>
      <c r="AM44" s="11" t="str">
        <f>VLOOKUP(A44,'ANEXO No. 1'!$A:$K,11,0)</f>
        <v>FI</v>
      </c>
    </row>
    <row r="45" spans="1:39" s="12" customFormat="1" ht="12" customHeight="1" x14ac:dyDescent="0.25">
      <c r="A45" s="8">
        <v>38</v>
      </c>
      <c r="B45" s="9" t="s">
        <v>77</v>
      </c>
      <c r="C45" s="9" t="s">
        <v>88</v>
      </c>
      <c r="D45" s="16" t="s">
        <v>77</v>
      </c>
      <c r="E45" s="8">
        <v>3</v>
      </c>
      <c r="F45" s="8">
        <v>30</v>
      </c>
      <c r="G45" s="8">
        <v>2</v>
      </c>
      <c r="H45" s="10">
        <v>3565000</v>
      </c>
      <c r="I45" s="10">
        <v>1300000</v>
      </c>
      <c r="J45" s="10">
        <v>3395000</v>
      </c>
      <c r="K45" s="10">
        <v>1300000</v>
      </c>
      <c r="L45" s="10">
        <v>3226000</v>
      </c>
      <c r="M45" s="10">
        <v>1000000</v>
      </c>
      <c r="N45" s="10">
        <v>3056000</v>
      </c>
      <c r="O45" s="10">
        <v>900000</v>
      </c>
      <c r="P45" s="10">
        <v>2886000</v>
      </c>
      <c r="Q45" s="10">
        <v>900000</v>
      </c>
      <c r="R45" s="10">
        <f t="shared" si="13"/>
        <v>3750380</v>
      </c>
      <c r="S45" s="10">
        <f t="shared" si="1"/>
        <v>1367600</v>
      </c>
      <c r="T45" s="10">
        <f t="shared" si="2"/>
        <v>3571540</v>
      </c>
      <c r="U45" s="10">
        <f t="shared" si="3"/>
        <v>1367600</v>
      </c>
      <c r="V45" s="10">
        <f t="shared" si="4"/>
        <v>3393752</v>
      </c>
      <c r="W45" s="10">
        <f t="shared" si="5"/>
        <v>1052000</v>
      </c>
      <c r="X45" s="10">
        <f t="shared" si="6"/>
        <v>3214912</v>
      </c>
      <c r="Y45" s="10">
        <f t="shared" si="7"/>
        <v>946800</v>
      </c>
      <c r="Z45" s="10">
        <f t="shared" si="8"/>
        <v>3036072</v>
      </c>
      <c r="AA45" s="10">
        <f t="shared" si="9"/>
        <v>946800</v>
      </c>
      <c r="AB45" s="11" t="s">
        <v>79</v>
      </c>
      <c r="AD45" s="94">
        <f>VLOOKUP(A45,'ANEXO No. 1'!$A:$K,5,0)</f>
        <v>3</v>
      </c>
      <c r="AE45" s="88">
        <f>VLOOKUP(A45,'ANEXO No. 1'!$A:$K,6,0)</f>
        <v>30</v>
      </c>
      <c r="AF45" s="97">
        <f>VLOOKUP(A45,'ANEXO No. 1'!$A:$K,7,0)</f>
        <v>2</v>
      </c>
      <c r="AG45" s="62">
        <f>VLOOKUP(A45,'ANEXO No. 1'!$A:$K,8,0)</f>
        <v>3395000</v>
      </c>
      <c r="AH45" s="62">
        <f>VLOOKUP(A45,'ANEXO No. 1'!$A:$K,9,0)</f>
        <v>6790000</v>
      </c>
      <c r="AI45" s="62">
        <f>VLOOKUP(A45,'ANEXO No. 1'!$A:$K,10,0)</f>
        <v>1300000</v>
      </c>
      <c r="AJ45" s="62">
        <f t="shared" si="10"/>
        <v>3773300</v>
      </c>
      <c r="AK45" s="62">
        <f t="shared" si="11"/>
        <v>7924900</v>
      </c>
      <c r="AL45" s="62">
        <f t="shared" si="12"/>
        <v>1367600</v>
      </c>
      <c r="AM45" s="11" t="str">
        <f>VLOOKUP(A45,'ANEXO No. 1'!$A:$K,11,0)</f>
        <v>FI</v>
      </c>
    </row>
    <row r="46" spans="1:39" s="12" customFormat="1" ht="12" customHeight="1" x14ac:dyDescent="0.25">
      <c r="A46" s="8">
        <v>39</v>
      </c>
      <c r="B46" s="9" t="s">
        <v>77</v>
      </c>
      <c r="C46" s="9" t="s">
        <v>89</v>
      </c>
      <c r="D46" s="16" t="s">
        <v>77</v>
      </c>
      <c r="E46" s="8">
        <v>3</v>
      </c>
      <c r="F46" s="8">
        <v>30</v>
      </c>
      <c r="G46" s="8">
        <v>2</v>
      </c>
      <c r="H46" s="10">
        <v>3565000</v>
      </c>
      <c r="I46" s="10">
        <v>1300000</v>
      </c>
      <c r="J46" s="10">
        <v>3395000</v>
      </c>
      <c r="K46" s="10">
        <v>1300000</v>
      </c>
      <c r="L46" s="10">
        <v>3226000</v>
      </c>
      <c r="M46" s="10">
        <v>1000000</v>
      </c>
      <c r="N46" s="10">
        <v>3056000</v>
      </c>
      <c r="O46" s="10">
        <v>900000</v>
      </c>
      <c r="P46" s="10">
        <v>2886000</v>
      </c>
      <c r="Q46" s="10">
        <v>900000</v>
      </c>
      <c r="R46" s="10">
        <f t="shared" si="13"/>
        <v>3750380</v>
      </c>
      <c r="S46" s="10">
        <f t="shared" si="1"/>
        <v>1367600</v>
      </c>
      <c r="T46" s="10">
        <f t="shared" si="2"/>
        <v>3571540</v>
      </c>
      <c r="U46" s="10">
        <f t="shared" si="3"/>
        <v>1367600</v>
      </c>
      <c r="V46" s="10">
        <f t="shared" si="4"/>
        <v>3393752</v>
      </c>
      <c r="W46" s="10">
        <f t="shared" si="5"/>
        <v>1052000</v>
      </c>
      <c r="X46" s="10">
        <f t="shared" si="6"/>
        <v>3214912</v>
      </c>
      <c r="Y46" s="10">
        <f t="shared" si="7"/>
        <v>946800</v>
      </c>
      <c r="Z46" s="10">
        <f t="shared" si="8"/>
        <v>3036072</v>
      </c>
      <c r="AA46" s="10">
        <f t="shared" si="9"/>
        <v>946800</v>
      </c>
      <c r="AB46" s="11" t="s">
        <v>79</v>
      </c>
      <c r="AD46" s="94">
        <f>VLOOKUP(A46,'ANEXO No. 1'!$A:$K,5,0)</f>
        <v>3</v>
      </c>
      <c r="AE46" s="88">
        <f>VLOOKUP(A46,'ANEXO No. 1'!$A:$K,6,0)</f>
        <v>30</v>
      </c>
      <c r="AF46" s="97">
        <f>VLOOKUP(A46,'ANEXO No. 1'!$A:$K,7,0)</f>
        <v>2</v>
      </c>
      <c r="AG46" s="62">
        <f>VLOOKUP(A46,'ANEXO No. 1'!$A:$K,8,0)</f>
        <v>3395000</v>
      </c>
      <c r="AH46" s="62">
        <f>VLOOKUP(A46,'ANEXO No. 1'!$A:$K,9,0)</f>
        <v>6790000</v>
      </c>
      <c r="AI46" s="62">
        <f>VLOOKUP(A46,'ANEXO No. 1'!$A:$K,10,0)</f>
        <v>1300000</v>
      </c>
      <c r="AJ46" s="62">
        <f t="shared" si="10"/>
        <v>3773300</v>
      </c>
      <c r="AK46" s="62">
        <f t="shared" si="11"/>
        <v>7924900</v>
      </c>
      <c r="AL46" s="62">
        <f>+AI46+($AI$8*$AJ$5)</f>
        <v>1367600</v>
      </c>
      <c r="AM46" s="11" t="str">
        <f>VLOOKUP(A46,'ANEXO No. 1'!$A:$K,11,0)</f>
        <v>FI</v>
      </c>
    </row>
    <row r="47" spans="1:39" s="12" customFormat="1" ht="12" customHeight="1" x14ac:dyDescent="0.25">
      <c r="A47" s="8">
        <v>40</v>
      </c>
      <c r="B47" s="9" t="s">
        <v>77</v>
      </c>
      <c r="C47" s="9" t="s">
        <v>90</v>
      </c>
      <c r="D47" s="16" t="s">
        <v>77</v>
      </c>
      <c r="E47" s="8">
        <v>3</v>
      </c>
      <c r="F47" s="8">
        <v>30</v>
      </c>
      <c r="G47" s="8">
        <v>1</v>
      </c>
      <c r="H47" s="10">
        <v>4074000</v>
      </c>
      <c r="I47" s="10">
        <v>1300000</v>
      </c>
      <c r="J47" s="10">
        <v>3880000</v>
      </c>
      <c r="K47" s="10">
        <v>1300000</v>
      </c>
      <c r="L47" s="10">
        <v>3686000</v>
      </c>
      <c r="M47" s="10">
        <v>1000000</v>
      </c>
      <c r="N47" s="10">
        <v>3492000</v>
      </c>
      <c r="O47" s="10">
        <v>900000</v>
      </c>
      <c r="P47" s="10">
        <v>3298000</v>
      </c>
      <c r="Q47" s="10">
        <v>900000</v>
      </c>
      <c r="R47" s="10">
        <f t="shared" si="13"/>
        <v>4285848</v>
      </c>
      <c r="S47" s="10">
        <f t="shared" si="1"/>
        <v>1367600</v>
      </c>
      <c r="T47" s="10">
        <f t="shared" si="2"/>
        <v>4081760</v>
      </c>
      <c r="U47" s="10">
        <f t="shared" si="3"/>
        <v>1367600</v>
      </c>
      <c r="V47" s="10">
        <f t="shared" si="4"/>
        <v>3877672</v>
      </c>
      <c r="W47" s="10">
        <f t="shared" si="5"/>
        <v>1052000</v>
      </c>
      <c r="X47" s="10">
        <f t="shared" si="6"/>
        <v>3673584</v>
      </c>
      <c r="Y47" s="10">
        <f t="shared" si="7"/>
        <v>946800</v>
      </c>
      <c r="Z47" s="10">
        <f t="shared" si="8"/>
        <v>3469496</v>
      </c>
      <c r="AA47" s="10">
        <f t="shared" si="9"/>
        <v>946800</v>
      </c>
      <c r="AB47" s="11" t="s">
        <v>79</v>
      </c>
      <c r="AD47" s="94">
        <f>VLOOKUP(A47,'ANEXO No. 1'!$A:$K,5,0)</f>
        <v>3</v>
      </c>
      <c r="AE47" s="88">
        <f>VLOOKUP(A47,'ANEXO No. 1'!$A:$K,6,0)</f>
        <v>30</v>
      </c>
      <c r="AF47" s="97">
        <f>VLOOKUP(A47,'ANEXO No. 1'!$A:$K,7,0)</f>
        <v>1</v>
      </c>
      <c r="AG47" s="62">
        <f>VLOOKUP(A47,'ANEXO No. 1'!$A:$K,8,0)</f>
        <v>3880000</v>
      </c>
      <c r="AH47" s="62">
        <f>VLOOKUP(A47,'ANEXO No. 1'!$A:$K,9,0)</f>
        <v>3880000</v>
      </c>
      <c r="AI47" s="62">
        <f>VLOOKUP(A47,'ANEXO No. 1'!$A:$K,10,0)</f>
        <v>1300000</v>
      </c>
      <c r="AJ47" s="62">
        <f t="shared" si="10"/>
        <v>4258300</v>
      </c>
      <c r="AK47" s="62">
        <f t="shared" si="11"/>
        <v>5014900</v>
      </c>
      <c r="AL47" s="62">
        <f t="shared" si="12"/>
        <v>1367600</v>
      </c>
      <c r="AM47" s="11" t="str">
        <f>VLOOKUP(A47,'ANEXO No. 1'!$A:$K,11,0)</f>
        <v>FI</v>
      </c>
    </row>
    <row r="48" spans="1:39" s="12" customFormat="1" ht="12" customHeight="1" x14ac:dyDescent="0.25">
      <c r="A48" s="8">
        <v>41</v>
      </c>
      <c r="B48" s="9" t="s">
        <v>77</v>
      </c>
      <c r="C48" s="9" t="s">
        <v>91</v>
      </c>
      <c r="D48" s="16" t="s">
        <v>77</v>
      </c>
      <c r="E48" s="8">
        <v>3</v>
      </c>
      <c r="F48" s="8">
        <v>35</v>
      </c>
      <c r="G48" s="8">
        <v>1</v>
      </c>
      <c r="H48" s="10">
        <v>5000000</v>
      </c>
      <c r="I48" s="10">
        <v>1300000</v>
      </c>
      <c r="J48" s="10">
        <v>4750000</v>
      </c>
      <c r="K48" s="10">
        <v>1300000</v>
      </c>
      <c r="L48" s="10">
        <v>4500000</v>
      </c>
      <c r="M48" s="10">
        <v>1000000</v>
      </c>
      <c r="N48" s="10">
        <v>3825000</v>
      </c>
      <c r="O48" s="10">
        <v>900000</v>
      </c>
      <c r="P48" s="10">
        <v>3060000</v>
      </c>
      <c r="Q48" s="10">
        <v>900000</v>
      </c>
      <c r="R48" s="10">
        <f t="shared" si="13"/>
        <v>5260000</v>
      </c>
      <c r="S48" s="10">
        <f t="shared" si="1"/>
        <v>1367600</v>
      </c>
      <c r="T48" s="10">
        <f t="shared" si="2"/>
        <v>4997000</v>
      </c>
      <c r="U48" s="10">
        <f t="shared" si="3"/>
        <v>1367600</v>
      </c>
      <c r="V48" s="10">
        <f t="shared" si="4"/>
        <v>4734000</v>
      </c>
      <c r="W48" s="10">
        <f t="shared" si="5"/>
        <v>1052000</v>
      </c>
      <c r="X48" s="10">
        <f t="shared" si="6"/>
        <v>4023900</v>
      </c>
      <c r="Y48" s="10">
        <f t="shared" si="7"/>
        <v>946800</v>
      </c>
      <c r="Z48" s="10">
        <f t="shared" si="8"/>
        <v>3219120</v>
      </c>
      <c r="AA48" s="10">
        <f t="shared" si="9"/>
        <v>946800</v>
      </c>
      <c r="AB48" s="11" t="s">
        <v>79</v>
      </c>
      <c r="AD48" s="94">
        <f>VLOOKUP(A48,'ANEXO No. 1'!$A:$K,5,0)</f>
        <v>3</v>
      </c>
      <c r="AE48" s="88">
        <f>VLOOKUP(A48,'ANEXO No. 1'!$A:$K,6,0)</f>
        <v>35</v>
      </c>
      <c r="AF48" s="97">
        <f>VLOOKUP(A48,'ANEXO No. 1'!$A:$K,7,0)</f>
        <v>1</v>
      </c>
      <c r="AG48" s="62">
        <f>VLOOKUP(A48,'ANEXO No. 1'!$A:$K,8,0)</f>
        <v>5000000</v>
      </c>
      <c r="AH48" s="62">
        <f>VLOOKUP(A48,'ANEXO No. 1'!$A:$K,9,0)</f>
        <v>5000000</v>
      </c>
      <c r="AI48" s="62">
        <f>VLOOKUP(A48,'ANEXO No. 1'!$A:$K,10,0)</f>
        <v>1300000</v>
      </c>
      <c r="AJ48" s="62">
        <f t="shared" si="10"/>
        <v>5378300</v>
      </c>
      <c r="AK48" s="62">
        <f t="shared" si="11"/>
        <v>6134900</v>
      </c>
      <c r="AL48" s="62">
        <f t="shared" si="12"/>
        <v>1367600</v>
      </c>
      <c r="AM48" s="11" t="str">
        <f>VLOOKUP(A48,'ANEXO No. 1'!$A:$K,11,0)</f>
        <v>FI</v>
      </c>
    </row>
    <row r="49" spans="1:39" s="12" customFormat="1" ht="12" customHeight="1" x14ac:dyDescent="0.25">
      <c r="A49" s="8">
        <v>42</v>
      </c>
      <c r="B49" s="9" t="s">
        <v>77</v>
      </c>
      <c r="C49" s="9" t="s">
        <v>91</v>
      </c>
      <c r="D49" s="16" t="s">
        <v>77</v>
      </c>
      <c r="E49" s="8">
        <v>3</v>
      </c>
      <c r="F49" s="8">
        <v>70</v>
      </c>
      <c r="G49" s="8">
        <v>2</v>
      </c>
      <c r="H49" s="10">
        <v>2625000</v>
      </c>
      <c r="I49" s="10">
        <v>1300000</v>
      </c>
      <c r="J49" s="10">
        <v>2500000</v>
      </c>
      <c r="K49" s="10">
        <v>1300000</v>
      </c>
      <c r="L49" s="10">
        <v>2375000</v>
      </c>
      <c r="M49" s="10">
        <v>1000000</v>
      </c>
      <c r="N49" s="10">
        <v>2250000</v>
      </c>
      <c r="O49" s="10">
        <v>900000</v>
      </c>
      <c r="P49" s="10">
        <v>2125000</v>
      </c>
      <c r="Q49" s="10">
        <v>900000</v>
      </c>
      <c r="R49" s="10">
        <f t="shared" si="13"/>
        <v>2761500</v>
      </c>
      <c r="S49" s="10">
        <f t="shared" si="1"/>
        <v>1367600</v>
      </c>
      <c r="T49" s="10">
        <f t="shared" si="2"/>
        <v>2630000</v>
      </c>
      <c r="U49" s="10">
        <f t="shared" si="3"/>
        <v>1367600</v>
      </c>
      <c r="V49" s="10">
        <f t="shared" si="4"/>
        <v>2498500</v>
      </c>
      <c r="W49" s="10">
        <f t="shared" si="5"/>
        <v>1052000</v>
      </c>
      <c r="X49" s="10">
        <f t="shared" si="6"/>
        <v>2367000</v>
      </c>
      <c r="Y49" s="10">
        <f t="shared" si="7"/>
        <v>946800</v>
      </c>
      <c r="Z49" s="10">
        <f t="shared" si="8"/>
        <v>2235500</v>
      </c>
      <c r="AA49" s="10">
        <f t="shared" si="9"/>
        <v>946800</v>
      </c>
      <c r="AB49" s="11" t="s">
        <v>79</v>
      </c>
      <c r="AD49" s="94">
        <f>VLOOKUP(A49,'ANEXO No. 1'!$A:$K,5,0)</f>
        <v>3</v>
      </c>
      <c r="AE49" s="88">
        <f>VLOOKUP(A49,'ANEXO No. 1'!$A:$K,6,0)</f>
        <v>70</v>
      </c>
      <c r="AF49" s="97">
        <f>VLOOKUP(A49,'ANEXO No. 1'!$A:$K,7,0)</f>
        <v>2</v>
      </c>
      <c r="AG49" s="62">
        <f>VLOOKUP(A49,'ANEXO No. 1'!$A:$K,8,0)</f>
        <v>5000000</v>
      </c>
      <c r="AH49" s="62">
        <f>VLOOKUP(A49,'ANEXO No. 1'!$A:$K,9,0)</f>
        <v>10000000</v>
      </c>
      <c r="AI49" s="62">
        <f>VLOOKUP(A49,'ANEXO No. 1'!$A:$K,10,0)</f>
        <v>1300000</v>
      </c>
      <c r="AJ49" s="62">
        <f t="shared" si="10"/>
        <v>5378300</v>
      </c>
      <c r="AK49" s="62">
        <f t="shared" si="11"/>
        <v>11134900</v>
      </c>
      <c r="AL49" s="62">
        <f t="shared" si="12"/>
        <v>1367600</v>
      </c>
      <c r="AM49" s="11" t="str">
        <f>VLOOKUP(A49,'ANEXO No. 1'!$A:$K,11,0)</f>
        <v>FI</v>
      </c>
    </row>
    <row r="50" spans="1:39" s="12" customFormat="1" ht="12" customHeight="1" x14ac:dyDescent="0.25">
      <c r="A50" s="8">
        <v>43</v>
      </c>
      <c r="B50" s="9" t="s">
        <v>77</v>
      </c>
      <c r="C50" s="9" t="s">
        <v>92</v>
      </c>
      <c r="D50" s="16" t="s">
        <v>77</v>
      </c>
      <c r="E50" s="8">
        <v>3</v>
      </c>
      <c r="F50" s="8">
        <v>30</v>
      </c>
      <c r="G50" s="8">
        <v>1</v>
      </c>
      <c r="H50" s="10">
        <v>5093000</v>
      </c>
      <c r="I50" s="10">
        <v>1300000</v>
      </c>
      <c r="J50" s="10">
        <v>4850000</v>
      </c>
      <c r="K50" s="10">
        <v>1300000</v>
      </c>
      <c r="L50" s="10">
        <v>4608000</v>
      </c>
      <c r="M50" s="10">
        <v>1000000</v>
      </c>
      <c r="N50" s="10">
        <v>4365000</v>
      </c>
      <c r="O50" s="10">
        <v>900000</v>
      </c>
      <c r="P50" s="10">
        <v>4123000</v>
      </c>
      <c r="Q50" s="10">
        <v>900000</v>
      </c>
      <c r="R50" s="10">
        <f t="shared" si="13"/>
        <v>5357836</v>
      </c>
      <c r="S50" s="10">
        <f t="shared" si="1"/>
        <v>1367600</v>
      </c>
      <c r="T50" s="10">
        <f t="shared" si="2"/>
        <v>5102200</v>
      </c>
      <c r="U50" s="10">
        <f t="shared" si="3"/>
        <v>1367600</v>
      </c>
      <c r="V50" s="10">
        <f t="shared" si="4"/>
        <v>4847616</v>
      </c>
      <c r="W50" s="10">
        <f t="shared" si="5"/>
        <v>1052000</v>
      </c>
      <c r="X50" s="10">
        <f t="shared" si="6"/>
        <v>4591980</v>
      </c>
      <c r="Y50" s="10">
        <f t="shared" si="7"/>
        <v>946800</v>
      </c>
      <c r="Z50" s="10">
        <f t="shared" si="8"/>
        <v>4337396</v>
      </c>
      <c r="AA50" s="10">
        <f t="shared" si="9"/>
        <v>946800</v>
      </c>
      <c r="AB50" s="11" t="s">
        <v>79</v>
      </c>
      <c r="AD50" s="94">
        <f>VLOOKUP(A50,'ANEXO No. 1'!$A:$K,5,0)</f>
        <v>3</v>
      </c>
      <c r="AE50" s="88">
        <f>VLOOKUP(A50,'ANEXO No. 1'!$A:$K,6,0)</f>
        <v>30</v>
      </c>
      <c r="AF50" s="97">
        <f>VLOOKUP(A50,'ANEXO No. 1'!$A:$K,7,0)</f>
        <v>1</v>
      </c>
      <c r="AG50" s="62">
        <f>VLOOKUP(A50,'ANEXO No. 1'!$A:$K,8,0)</f>
        <v>4850000</v>
      </c>
      <c r="AH50" s="62">
        <f>VLOOKUP(A50,'ANEXO No. 1'!$A:$K,9,0)</f>
        <v>4850000</v>
      </c>
      <c r="AI50" s="62">
        <f>VLOOKUP(A50,'ANEXO No. 1'!$A:$K,10,0)</f>
        <v>1300000</v>
      </c>
      <c r="AJ50" s="62">
        <f t="shared" si="10"/>
        <v>5228300</v>
      </c>
      <c r="AK50" s="62">
        <f t="shared" si="11"/>
        <v>5984900</v>
      </c>
      <c r="AL50" s="62">
        <f t="shared" si="12"/>
        <v>1367600</v>
      </c>
      <c r="AM50" s="11" t="str">
        <f>VLOOKUP(A50,'ANEXO No. 1'!$A:$K,11,0)</f>
        <v>FI</v>
      </c>
    </row>
    <row r="51" spans="1:39" s="12" customFormat="1" ht="12" customHeight="1" x14ac:dyDescent="0.25">
      <c r="A51" s="8">
        <v>44</v>
      </c>
      <c r="B51" s="9" t="s">
        <v>77</v>
      </c>
      <c r="C51" s="9" t="s">
        <v>93</v>
      </c>
      <c r="D51" s="16" t="s">
        <v>77</v>
      </c>
      <c r="E51" s="17">
        <v>2</v>
      </c>
      <c r="F51" s="8">
        <v>140</v>
      </c>
      <c r="G51" s="8">
        <v>5</v>
      </c>
      <c r="H51" s="10">
        <v>2000000</v>
      </c>
      <c r="I51" s="10">
        <v>1300000</v>
      </c>
      <c r="J51" s="10">
        <v>1900000</v>
      </c>
      <c r="K51" s="10">
        <v>1300000</v>
      </c>
      <c r="L51" s="10">
        <v>1800000</v>
      </c>
      <c r="M51" s="10">
        <v>1000000</v>
      </c>
      <c r="N51" s="10">
        <v>1530000</v>
      </c>
      <c r="O51" s="10">
        <v>900000</v>
      </c>
      <c r="P51" s="10">
        <v>1224000</v>
      </c>
      <c r="Q51" s="10">
        <v>900000</v>
      </c>
      <c r="R51" s="10">
        <f t="shared" si="13"/>
        <v>2104000</v>
      </c>
      <c r="S51" s="10">
        <f t="shared" si="1"/>
        <v>1367600</v>
      </c>
      <c r="T51" s="10">
        <f t="shared" si="2"/>
        <v>1998800</v>
      </c>
      <c r="U51" s="10">
        <f t="shared" si="3"/>
        <v>1367600</v>
      </c>
      <c r="V51" s="10">
        <f t="shared" si="4"/>
        <v>1893600</v>
      </c>
      <c r="W51" s="10">
        <f t="shared" si="5"/>
        <v>1052000</v>
      </c>
      <c r="X51" s="10">
        <f t="shared" si="6"/>
        <v>1609560</v>
      </c>
      <c r="Y51" s="10">
        <f t="shared" si="7"/>
        <v>946800</v>
      </c>
      <c r="Z51" s="10">
        <f t="shared" si="8"/>
        <v>1287648</v>
      </c>
      <c r="AA51" s="10">
        <f t="shared" si="9"/>
        <v>946800</v>
      </c>
      <c r="AB51" s="11" t="s">
        <v>79</v>
      </c>
      <c r="AD51" s="94">
        <f>VLOOKUP(A51,'ANEXO No. 1'!$A:$K,5,0)</f>
        <v>2</v>
      </c>
      <c r="AE51" s="88">
        <f>VLOOKUP(A51,'ANEXO No. 1'!$A:$K,6,0)</f>
        <v>140</v>
      </c>
      <c r="AF51" s="97">
        <f>VLOOKUP(A51,'ANEXO No. 1'!$A:$K,7,0)</f>
        <v>5</v>
      </c>
      <c r="AG51" s="62">
        <f>VLOOKUP(A51,'ANEXO No. 1'!$A:$K,8,0)</f>
        <v>2910000</v>
      </c>
      <c r="AH51" s="62">
        <f>VLOOKUP(A51,'ANEXO No. 1'!$A:$K,9,0)</f>
        <v>14550000</v>
      </c>
      <c r="AI51" s="62">
        <f>VLOOKUP(A51,'ANEXO No. 1'!$A:$K,10,0)</f>
        <v>1300000</v>
      </c>
      <c r="AJ51" s="62">
        <f t="shared" si="10"/>
        <v>3288300</v>
      </c>
      <c r="AK51" s="62">
        <f t="shared" si="11"/>
        <v>15684900</v>
      </c>
      <c r="AL51" s="62">
        <f t="shared" si="12"/>
        <v>1367600</v>
      </c>
      <c r="AM51" s="11" t="str">
        <f>VLOOKUP(A51,'ANEXO No. 1'!$A:$K,11,0)</f>
        <v>FI</v>
      </c>
    </row>
    <row r="52" spans="1:39" s="12" customFormat="1" ht="12" customHeight="1" x14ac:dyDescent="0.25">
      <c r="A52" s="8">
        <v>45</v>
      </c>
      <c r="B52" s="9" t="s">
        <v>77</v>
      </c>
      <c r="C52" s="9" t="s">
        <v>94</v>
      </c>
      <c r="D52" s="16" t="s">
        <v>77</v>
      </c>
      <c r="E52" s="8">
        <v>1</v>
      </c>
      <c r="F52" s="8">
        <v>40</v>
      </c>
      <c r="G52" s="8">
        <v>3</v>
      </c>
      <c r="H52" s="10">
        <v>1500000</v>
      </c>
      <c r="I52" s="10">
        <v>1300000</v>
      </c>
      <c r="J52" s="10">
        <v>1425000</v>
      </c>
      <c r="K52" s="10">
        <v>1300000</v>
      </c>
      <c r="L52" s="10">
        <v>1350000</v>
      </c>
      <c r="M52" s="10">
        <v>1000000</v>
      </c>
      <c r="N52" s="10">
        <v>1148000</v>
      </c>
      <c r="O52" s="10">
        <v>900000</v>
      </c>
      <c r="P52" s="10">
        <v>919000</v>
      </c>
      <c r="Q52" s="10">
        <v>900000</v>
      </c>
      <c r="R52" s="10">
        <f t="shared" si="13"/>
        <v>1578000</v>
      </c>
      <c r="S52" s="10">
        <f t="shared" si="1"/>
        <v>1367600</v>
      </c>
      <c r="T52" s="10">
        <f t="shared" si="2"/>
        <v>1499100</v>
      </c>
      <c r="U52" s="10">
        <f t="shared" si="3"/>
        <v>1367600</v>
      </c>
      <c r="V52" s="10">
        <f t="shared" si="4"/>
        <v>1420200</v>
      </c>
      <c r="W52" s="10">
        <f t="shared" si="5"/>
        <v>1052000</v>
      </c>
      <c r="X52" s="10">
        <f t="shared" si="6"/>
        <v>1207696</v>
      </c>
      <c r="Y52" s="10">
        <f t="shared" si="7"/>
        <v>946800</v>
      </c>
      <c r="Z52" s="10">
        <f t="shared" si="8"/>
        <v>966788</v>
      </c>
      <c r="AA52" s="10">
        <f t="shared" si="9"/>
        <v>946800</v>
      </c>
      <c r="AB52" s="11" t="s">
        <v>79</v>
      </c>
      <c r="AD52" s="94">
        <f>VLOOKUP(A52,'ANEXO No. 1'!$A:$K,5,0)</f>
        <v>1</v>
      </c>
      <c r="AE52" s="88">
        <f>VLOOKUP(A52,'ANEXO No. 1'!$A:$K,6,0)</f>
        <v>40</v>
      </c>
      <c r="AF52" s="97">
        <f>VLOOKUP(A52,'ANEXO No. 1'!$A:$K,7,0)</f>
        <v>3</v>
      </c>
      <c r="AG52" s="62">
        <f>VLOOKUP(A52,'ANEXO No. 1'!$A:$K,8,0)</f>
        <v>1500000</v>
      </c>
      <c r="AH52" s="62">
        <f>VLOOKUP(A52,'ANEXO No. 1'!$A:$K,9,0)</f>
        <v>4500000</v>
      </c>
      <c r="AI52" s="62">
        <f>VLOOKUP(A52,'ANEXO No. 1'!$A:$K,10,0)</f>
        <v>1300000</v>
      </c>
      <c r="AJ52" s="62">
        <f t="shared" si="10"/>
        <v>1878300</v>
      </c>
      <c r="AK52" s="62">
        <f t="shared" si="11"/>
        <v>5634900</v>
      </c>
      <c r="AL52" s="62">
        <f t="shared" si="12"/>
        <v>1367600</v>
      </c>
      <c r="AM52" s="11" t="str">
        <f>VLOOKUP(A52,'ANEXO No. 1'!$A:$K,11,0)</f>
        <v>FI</v>
      </c>
    </row>
    <row r="53" spans="1:39" s="12" customFormat="1" ht="12" customHeight="1" x14ac:dyDescent="0.25">
      <c r="A53" s="8">
        <v>46</v>
      </c>
      <c r="B53" s="9" t="s">
        <v>77</v>
      </c>
      <c r="C53" s="9" t="s">
        <v>95</v>
      </c>
      <c r="D53" s="16" t="s">
        <v>77</v>
      </c>
      <c r="E53" s="8">
        <v>1</v>
      </c>
      <c r="F53" s="8">
        <v>40</v>
      </c>
      <c r="G53" s="8">
        <v>1</v>
      </c>
      <c r="H53" s="10">
        <v>1500000</v>
      </c>
      <c r="I53" s="10">
        <v>1300000</v>
      </c>
      <c r="J53" s="10">
        <v>1425000</v>
      </c>
      <c r="K53" s="10">
        <v>1300000</v>
      </c>
      <c r="L53" s="10">
        <v>1350000</v>
      </c>
      <c r="M53" s="10">
        <v>1000000</v>
      </c>
      <c r="N53" s="10">
        <v>1148000</v>
      </c>
      <c r="O53" s="10">
        <v>900000</v>
      </c>
      <c r="P53" s="10">
        <v>919000</v>
      </c>
      <c r="Q53" s="10">
        <v>900000</v>
      </c>
      <c r="R53" s="10">
        <f t="shared" si="13"/>
        <v>1578000</v>
      </c>
      <c r="S53" s="10">
        <f t="shared" si="1"/>
        <v>1367600</v>
      </c>
      <c r="T53" s="10">
        <f t="shared" si="2"/>
        <v>1499100</v>
      </c>
      <c r="U53" s="10">
        <f t="shared" si="3"/>
        <v>1367600</v>
      </c>
      <c r="V53" s="10">
        <f t="shared" si="4"/>
        <v>1420200</v>
      </c>
      <c r="W53" s="10">
        <f t="shared" si="5"/>
        <v>1052000</v>
      </c>
      <c r="X53" s="10">
        <f t="shared" si="6"/>
        <v>1207696</v>
      </c>
      <c r="Y53" s="10">
        <f t="shared" si="7"/>
        <v>946800</v>
      </c>
      <c r="Z53" s="10">
        <f t="shared" si="8"/>
        <v>966788</v>
      </c>
      <c r="AA53" s="10">
        <f t="shared" si="9"/>
        <v>946800</v>
      </c>
      <c r="AB53" s="11" t="s">
        <v>79</v>
      </c>
      <c r="AD53" s="94">
        <f>VLOOKUP(A53,'ANEXO No. 1'!$A:$K,5,0)</f>
        <v>1</v>
      </c>
      <c r="AE53" s="88">
        <f>VLOOKUP(A53,'ANEXO No. 1'!$A:$K,6,0)</f>
        <v>40</v>
      </c>
      <c r="AF53" s="97">
        <f>VLOOKUP(A53,'ANEXO No. 1'!$A:$K,7,0)</f>
        <v>1</v>
      </c>
      <c r="AG53" s="62">
        <f>VLOOKUP(A53,'ANEXO No. 1'!$A:$K,8,0)</f>
        <v>1500000</v>
      </c>
      <c r="AH53" s="62">
        <f>VLOOKUP(A53,'ANEXO No. 1'!$A:$K,9,0)</f>
        <v>1500000</v>
      </c>
      <c r="AI53" s="62">
        <f>VLOOKUP(A53,'ANEXO No. 1'!$A:$K,10,0)</f>
        <v>1300000</v>
      </c>
      <c r="AJ53" s="62">
        <f t="shared" si="10"/>
        <v>1878300</v>
      </c>
      <c r="AK53" s="62">
        <f t="shared" si="11"/>
        <v>2634900</v>
      </c>
      <c r="AL53" s="62">
        <f t="shared" si="12"/>
        <v>1367600</v>
      </c>
      <c r="AM53" s="11" t="str">
        <f>VLOOKUP(A53,'ANEXO No. 1'!$A:$K,11,0)</f>
        <v>FI</v>
      </c>
    </row>
    <row r="54" spans="1:39" s="12" customFormat="1" ht="12" customHeight="1" x14ac:dyDescent="0.25">
      <c r="A54" s="8">
        <v>47</v>
      </c>
      <c r="B54" s="9" t="s">
        <v>77</v>
      </c>
      <c r="C54" s="9" t="s">
        <v>96</v>
      </c>
      <c r="D54" s="16" t="s">
        <v>77</v>
      </c>
      <c r="E54" s="8">
        <v>6</v>
      </c>
      <c r="F54" s="8">
        <v>120</v>
      </c>
      <c r="G54" s="8">
        <v>4</v>
      </c>
      <c r="H54" s="10">
        <v>7500000</v>
      </c>
      <c r="I54" s="10">
        <v>1300000</v>
      </c>
      <c r="J54" s="10">
        <v>7125000</v>
      </c>
      <c r="K54" s="10">
        <v>1300000</v>
      </c>
      <c r="L54" s="10">
        <v>6750000</v>
      </c>
      <c r="M54" s="10">
        <v>1000000</v>
      </c>
      <c r="N54" s="10">
        <v>5738000</v>
      </c>
      <c r="O54" s="10">
        <v>900000</v>
      </c>
      <c r="P54" s="10">
        <v>4591000</v>
      </c>
      <c r="Q54" s="10">
        <v>900000</v>
      </c>
      <c r="R54" s="10">
        <f t="shared" si="13"/>
        <v>7890000</v>
      </c>
      <c r="S54" s="10">
        <f t="shared" si="1"/>
        <v>1367600</v>
      </c>
      <c r="T54" s="10">
        <f t="shared" si="2"/>
        <v>7495500</v>
      </c>
      <c r="U54" s="10">
        <f t="shared" si="3"/>
        <v>1367600</v>
      </c>
      <c r="V54" s="10">
        <f t="shared" si="4"/>
        <v>7101000</v>
      </c>
      <c r="W54" s="10">
        <f t="shared" si="5"/>
        <v>1052000</v>
      </c>
      <c r="X54" s="10">
        <f t="shared" si="6"/>
        <v>6036376</v>
      </c>
      <c r="Y54" s="10">
        <f t="shared" si="7"/>
        <v>946800</v>
      </c>
      <c r="Z54" s="10">
        <f t="shared" si="8"/>
        <v>4829732</v>
      </c>
      <c r="AA54" s="10">
        <f t="shared" si="9"/>
        <v>946800</v>
      </c>
      <c r="AB54" s="11" t="s">
        <v>79</v>
      </c>
      <c r="AD54" s="94">
        <f>VLOOKUP(A54,'ANEXO No. 1'!$A:$K,5,0)</f>
        <v>6</v>
      </c>
      <c r="AE54" s="88">
        <f>VLOOKUP(A54,'ANEXO No. 1'!$A:$K,6,0)</f>
        <v>120</v>
      </c>
      <c r="AF54" s="97">
        <f>VLOOKUP(A54,'ANEXO No. 1'!$A:$K,7,0)</f>
        <v>4</v>
      </c>
      <c r="AG54" s="62">
        <f>VLOOKUP(A54,'ANEXO No. 1'!$A:$K,8,0)</f>
        <v>11640000</v>
      </c>
      <c r="AH54" s="62">
        <f>VLOOKUP(A54,'ANEXO No. 1'!$A:$K,9,0)</f>
        <v>46560000</v>
      </c>
      <c r="AI54" s="62">
        <f>VLOOKUP(A54,'ANEXO No. 1'!$A:$K,10,0)</f>
        <v>1300000</v>
      </c>
      <c r="AJ54" s="62">
        <f t="shared" si="10"/>
        <v>12018300</v>
      </c>
      <c r="AK54" s="62">
        <f t="shared" si="11"/>
        <v>47694900</v>
      </c>
      <c r="AL54" s="62">
        <f t="shared" si="12"/>
        <v>1367600</v>
      </c>
      <c r="AM54" s="11" t="str">
        <f>VLOOKUP(A54,'ANEXO No. 1'!$A:$K,11,0)</f>
        <v>FI</v>
      </c>
    </row>
    <row r="55" spans="1:39" s="12" customFormat="1" ht="12" customHeight="1" x14ac:dyDescent="0.25">
      <c r="A55" s="8">
        <v>48</v>
      </c>
      <c r="B55" s="9" t="s">
        <v>77</v>
      </c>
      <c r="C55" s="9" t="s">
        <v>97</v>
      </c>
      <c r="D55" s="16" t="s">
        <v>77</v>
      </c>
      <c r="E55" s="8">
        <v>3</v>
      </c>
      <c r="F55" s="8">
        <v>80</v>
      </c>
      <c r="G55" s="17">
        <v>4</v>
      </c>
      <c r="H55" s="10">
        <v>1500000</v>
      </c>
      <c r="I55" s="10">
        <v>1300000</v>
      </c>
      <c r="J55" s="10">
        <v>1425000</v>
      </c>
      <c r="K55" s="10">
        <v>1300000</v>
      </c>
      <c r="L55" s="10">
        <v>1350000</v>
      </c>
      <c r="M55" s="10">
        <v>1000000</v>
      </c>
      <c r="N55" s="10">
        <v>1148000</v>
      </c>
      <c r="O55" s="10">
        <v>900000</v>
      </c>
      <c r="P55" s="10">
        <v>919000</v>
      </c>
      <c r="Q55" s="10">
        <v>900000</v>
      </c>
      <c r="R55" s="10">
        <f t="shared" si="13"/>
        <v>1578000</v>
      </c>
      <c r="S55" s="10">
        <f t="shared" si="1"/>
        <v>1367600</v>
      </c>
      <c r="T55" s="10">
        <f t="shared" si="2"/>
        <v>1499100</v>
      </c>
      <c r="U55" s="10">
        <f t="shared" si="3"/>
        <v>1367600</v>
      </c>
      <c r="V55" s="10">
        <f t="shared" si="4"/>
        <v>1420200</v>
      </c>
      <c r="W55" s="10">
        <f t="shared" si="5"/>
        <v>1052000</v>
      </c>
      <c r="X55" s="10">
        <f t="shared" si="6"/>
        <v>1207696</v>
      </c>
      <c r="Y55" s="10">
        <f t="shared" si="7"/>
        <v>946800</v>
      </c>
      <c r="Z55" s="10">
        <f t="shared" si="8"/>
        <v>966788</v>
      </c>
      <c r="AA55" s="10">
        <f t="shared" si="9"/>
        <v>946800</v>
      </c>
      <c r="AB55" s="11" t="s">
        <v>79</v>
      </c>
      <c r="AD55" s="94">
        <f>VLOOKUP(A55,'ANEXO No. 1'!$A:$K,5,0)</f>
        <v>3</v>
      </c>
      <c r="AE55" s="88">
        <f>VLOOKUP(A55,'ANEXO No. 1'!$A:$K,6,0)</f>
        <v>80</v>
      </c>
      <c r="AF55" s="97">
        <f>VLOOKUP(A55,'ANEXO No. 1'!$A:$K,7,0)</f>
        <v>4</v>
      </c>
      <c r="AG55" s="62">
        <f>VLOOKUP(A55,'ANEXO No. 1'!$A:$K,8,0)</f>
        <v>2790000</v>
      </c>
      <c r="AH55" s="62">
        <f>VLOOKUP(A55,'ANEXO No. 1'!$A:$K,9,0)</f>
        <v>11160000</v>
      </c>
      <c r="AI55" s="62">
        <f>VLOOKUP(A55,'ANEXO No. 1'!$A:$K,10,0)</f>
        <v>1300000</v>
      </c>
      <c r="AJ55" s="62">
        <f t="shared" si="10"/>
        <v>3168300</v>
      </c>
      <c r="AK55" s="62">
        <f t="shared" si="11"/>
        <v>12294900</v>
      </c>
      <c r="AL55" s="62">
        <f t="shared" si="12"/>
        <v>1367600</v>
      </c>
      <c r="AM55" s="11" t="str">
        <f>VLOOKUP(A55,'ANEXO No. 1'!$A:$K,11,0)</f>
        <v>FI</v>
      </c>
    </row>
    <row r="56" spans="1:39" s="12" customFormat="1" ht="12" customHeight="1" x14ac:dyDescent="0.25">
      <c r="A56" s="8">
        <v>49</v>
      </c>
      <c r="B56" s="9" t="s">
        <v>77</v>
      </c>
      <c r="C56" s="9" t="s">
        <v>98</v>
      </c>
      <c r="D56" s="16" t="s">
        <v>77</v>
      </c>
      <c r="E56" s="8">
        <v>3</v>
      </c>
      <c r="F56" s="8">
        <v>80</v>
      </c>
      <c r="G56" s="17">
        <v>4</v>
      </c>
      <c r="H56" s="10">
        <v>1500000</v>
      </c>
      <c r="I56" s="10">
        <v>1300000</v>
      </c>
      <c r="J56" s="10">
        <v>1425000</v>
      </c>
      <c r="K56" s="10">
        <v>1300000</v>
      </c>
      <c r="L56" s="10">
        <v>1350000</v>
      </c>
      <c r="M56" s="10">
        <v>1000000</v>
      </c>
      <c r="N56" s="10">
        <v>1148000</v>
      </c>
      <c r="O56" s="10">
        <v>900000</v>
      </c>
      <c r="P56" s="10">
        <v>919000</v>
      </c>
      <c r="Q56" s="10">
        <v>900000</v>
      </c>
      <c r="R56" s="10">
        <f t="shared" si="13"/>
        <v>1578000</v>
      </c>
      <c r="S56" s="10">
        <f t="shared" si="1"/>
        <v>1367600</v>
      </c>
      <c r="T56" s="10">
        <f t="shared" si="2"/>
        <v>1499100</v>
      </c>
      <c r="U56" s="10">
        <f t="shared" si="3"/>
        <v>1367600</v>
      </c>
      <c r="V56" s="10">
        <f t="shared" si="4"/>
        <v>1420200</v>
      </c>
      <c r="W56" s="10">
        <f t="shared" si="5"/>
        <v>1052000</v>
      </c>
      <c r="X56" s="10">
        <f t="shared" si="6"/>
        <v>1207696</v>
      </c>
      <c r="Y56" s="10">
        <f t="shared" si="7"/>
        <v>946800</v>
      </c>
      <c r="Z56" s="10">
        <f t="shared" si="8"/>
        <v>966788</v>
      </c>
      <c r="AA56" s="10">
        <f t="shared" si="9"/>
        <v>946800</v>
      </c>
      <c r="AB56" s="11" t="s">
        <v>79</v>
      </c>
      <c r="AD56" s="94">
        <f>VLOOKUP(A56,'ANEXO No. 1'!$A:$K,5,0)</f>
        <v>3</v>
      </c>
      <c r="AE56" s="88">
        <f>VLOOKUP(A56,'ANEXO No. 1'!$A:$K,6,0)</f>
        <v>80</v>
      </c>
      <c r="AF56" s="97">
        <f>VLOOKUP(A56,'ANEXO No. 1'!$A:$K,7,0)</f>
        <v>4</v>
      </c>
      <c r="AG56" s="62">
        <f>VLOOKUP(A56,'ANEXO No. 1'!$A:$K,8,0)</f>
        <v>2790000</v>
      </c>
      <c r="AH56" s="62">
        <f>VLOOKUP(A56,'ANEXO No. 1'!$A:$K,9,0)</f>
        <v>11160000</v>
      </c>
      <c r="AI56" s="62">
        <f>VLOOKUP(A56,'ANEXO No. 1'!$A:$K,10,0)</f>
        <v>1300000</v>
      </c>
      <c r="AJ56" s="62">
        <f t="shared" si="10"/>
        <v>3168300</v>
      </c>
      <c r="AK56" s="62">
        <f t="shared" si="11"/>
        <v>12294900</v>
      </c>
      <c r="AL56" s="62">
        <f t="shared" si="12"/>
        <v>1367600</v>
      </c>
      <c r="AM56" s="11" t="str">
        <f>VLOOKUP(A56,'ANEXO No. 1'!$A:$K,11,0)</f>
        <v>FI</v>
      </c>
    </row>
    <row r="57" spans="1:39" s="12" customFormat="1" ht="12" customHeight="1" x14ac:dyDescent="0.25">
      <c r="A57" s="8">
        <v>50</v>
      </c>
      <c r="B57" s="9" t="s">
        <v>77</v>
      </c>
      <c r="C57" s="9" t="s">
        <v>99</v>
      </c>
      <c r="D57" s="16" t="s">
        <v>77</v>
      </c>
      <c r="E57" s="8">
        <v>3</v>
      </c>
      <c r="F57" s="8">
        <v>100</v>
      </c>
      <c r="G57" s="8">
        <v>4</v>
      </c>
      <c r="H57" s="10">
        <v>1697500</v>
      </c>
      <c r="I57" s="10">
        <v>1300000</v>
      </c>
      <c r="J57" s="10">
        <v>1613000</v>
      </c>
      <c r="K57" s="10">
        <v>1300000</v>
      </c>
      <c r="L57" s="10">
        <v>1528000</v>
      </c>
      <c r="M57" s="10">
        <v>1000000</v>
      </c>
      <c r="N57" s="10">
        <v>1299000</v>
      </c>
      <c r="O57" s="10">
        <v>900000</v>
      </c>
      <c r="P57" s="10">
        <v>1040000</v>
      </c>
      <c r="Q57" s="10">
        <v>900000</v>
      </c>
      <c r="R57" s="10">
        <f t="shared" si="13"/>
        <v>1785770</v>
      </c>
      <c r="S57" s="10">
        <f t="shared" si="1"/>
        <v>1367600</v>
      </c>
      <c r="T57" s="10">
        <f t="shared" si="2"/>
        <v>1696876</v>
      </c>
      <c r="U57" s="10">
        <f t="shared" si="3"/>
        <v>1367600</v>
      </c>
      <c r="V57" s="10">
        <f t="shared" si="4"/>
        <v>1607456</v>
      </c>
      <c r="W57" s="10">
        <f t="shared" si="5"/>
        <v>1052000</v>
      </c>
      <c r="X57" s="10">
        <f t="shared" si="6"/>
        <v>1366548</v>
      </c>
      <c r="Y57" s="10">
        <f t="shared" si="7"/>
        <v>946800</v>
      </c>
      <c r="Z57" s="10">
        <f t="shared" si="8"/>
        <v>1094080</v>
      </c>
      <c r="AA57" s="10">
        <f t="shared" si="9"/>
        <v>946800</v>
      </c>
      <c r="AB57" s="11" t="s">
        <v>79</v>
      </c>
      <c r="AD57" s="94">
        <f>VLOOKUP(A57,'ANEXO No. 1'!$A:$K,5,0)</f>
        <v>3</v>
      </c>
      <c r="AE57" s="88">
        <f>VLOOKUP(A57,'ANEXO No. 1'!$A:$K,6,0)</f>
        <v>100</v>
      </c>
      <c r="AF57" s="97">
        <f>VLOOKUP(A57,'ANEXO No. 1'!$A:$K,7,0)</f>
        <v>4</v>
      </c>
      <c r="AG57" s="62">
        <f>VLOOKUP(A57,'ANEXO No. 1'!$A:$K,8,0)</f>
        <v>3395000</v>
      </c>
      <c r="AH57" s="62">
        <f>VLOOKUP(A57,'ANEXO No. 1'!$A:$K,9,0)</f>
        <v>13580000</v>
      </c>
      <c r="AI57" s="62">
        <f>VLOOKUP(A57,'ANEXO No. 1'!$A:$K,10,0)</f>
        <v>1300000</v>
      </c>
      <c r="AJ57" s="62">
        <f t="shared" si="10"/>
        <v>3773300</v>
      </c>
      <c r="AK57" s="62">
        <f t="shared" si="11"/>
        <v>14714900</v>
      </c>
      <c r="AL57" s="62">
        <f t="shared" si="12"/>
        <v>1367600</v>
      </c>
      <c r="AM57" s="11" t="str">
        <f>VLOOKUP(A57,'ANEXO No. 1'!$A:$K,11,0)</f>
        <v>FI</v>
      </c>
    </row>
    <row r="58" spans="1:39" s="12" customFormat="1" ht="12" customHeight="1" x14ac:dyDescent="0.25">
      <c r="A58" s="8">
        <v>51</v>
      </c>
      <c r="B58" s="9" t="s">
        <v>77</v>
      </c>
      <c r="C58" s="9" t="s">
        <v>100</v>
      </c>
      <c r="D58" s="16" t="s">
        <v>77</v>
      </c>
      <c r="E58" s="8">
        <v>3</v>
      </c>
      <c r="F58" s="8">
        <v>30</v>
      </c>
      <c r="G58" s="8">
        <v>1</v>
      </c>
      <c r="H58" s="10">
        <v>3056000</v>
      </c>
      <c r="I58" s="10">
        <v>1300000</v>
      </c>
      <c r="J58" s="10">
        <v>2910000</v>
      </c>
      <c r="K58" s="10">
        <v>1300000</v>
      </c>
      <c r="L58" s="10">
        <v>2765000</v>
      </c>
      <c r="M58" s="10">
        <v>1000000</v>
      </c>
      <c r="N58" s="10">
        <v>2619000</v>
      </c>
      <c r="O58" s="10">
        <v>900000</v>
      </c>
      <c r="P58" s="10">
        <v>2474000</v>
      </c>
      <c r="Q58" s="10">
        <v>900000</v>
      </c>
      <c r="R58" s="10">
        <f t="shared" si="13"/>
        <v>3214912</v>
      </c>
      <c r="S58" s="10">
        <f t="shared" si="1"/>
        <v>1367600</v>
      </c>
      <c r="T58" s="10">
        <f t="shared" si="2"/>
        <v>3061320</v>
      </c>
      <c r="U58" s="10">
        <f t="shared" si="3"/>
        <v>1367600</v>
      </c>
      <c r="V58" s="10">
        <f t="shared" si="4"/>
        <v>2908780</v>
      </c>
      <c r="W58" s="10">
        <f t="shared" si="5"/>
        <v>1052000</v>
      </c>
      <c r="X58" s="10">
        <f t="shared" si="6"/>
        <v>2755188</v>
      </c>
      <c r="Y58" s="10">
        <f t="shared" si="7"/>
        <v>946800</v>
      </c>
      <c r="Z58" s="10">
        <f t="shared" si="8"/>
        <v>2602648</v>
      </c>
      <c r="AA58" s="10">
        <f t="shared" si="9"/>
        <v>946800</v>
      </c>
      <c r="AB58" s="11" t="s">
        <v>79</v>
      </c>
      <c r="AD58" s="94">
        <f>VLOOKUP(A58,'ANEXO No. 1'!$A:$K,5,0)</f>
        <v>3</v>
      </c>
      <c r="AE58" s="88">
        <f>VLOOKUP(A58,'ANEXO No. 1'!$A:$K,6,0)</f>
        <v>30</v>
      </c>
      <c r="AF58" s="97">
        <f>VLOOKUP(A58,'ANEXO No. 1'!$A:$K,7,0)</f>
        <v>1</v>
      </c>
      <c r="AG58" s="62">
        <f>VLOOKUP(A58,'ANEXO No. 1'!$A:$K,8,0)</f>
        <v>2910000</v>
      </c>
      <c r="AH58" s="62">
        <f>VLOOKUP(A58,'ANEXO No. 1'!$A:$K,9,0)</f>
        <v>2910000</v>
      </c>
      <c r="AI58" s="62">
        <f>VLOOKUP(A58,'ANEXO No. 1'!$A:$K,10,0)</f>
        <v>1300000</v>
      </c>
      <c r="AJ58" s="62">
        <f t="shared" si="10"/>
        <v>3288300</v>
      </c>
      <c r="AK58" s="62">
        <f t="shared" si="11"/>
        <v>4044900</v>
      </c>
      <c r="AL58" s="62">
        <f t="shared" si="12"/>
        <v>1367600</v>
      </c>
      <c r="AM58" s="11" t="str">
        <f>VLOOKUP(A58,'ANEXO No. 1'!$A:$K,11,0)</f>
        <v>FI</v>
      </c>
    </row>
    <row r="59" spans="1:39" s="12" customFormat="1" ht="12" customHeight="1" x14ac:dyDescent="0.25">
      <c r="A59" s="8">
        <v>52</v>
      </c>
      <c r="B59" s="9" t="s">
        <v>77</v>
      </c>
      <c r="C59" s="9" t="s">
        <v>101</v>
      </c>
      <c r="D59" s="16" t="s">
        <v>77</v>
      </c>
      <c r="E59" s="8">
        <v>8</v>
      </c>
      <c r="F59" s="8">
        <v>120</v>
      </c>
      <c r="G59" s="8">
        <v>4</v>
      </c>
      <c r="H59" s="10">
        <v>7500000</v>
      </c>
      <c r="I59" s="10">
        <v>1300000</v>
      </c>
      <c r="J59" s="10">
        <v>7125000</v>
      </c>
      <c r="K59" s="10">
        <v>1300000</v>
      </c>
      <c r="L59" s="10">
        <v>6750000</v>
      </c>
      <c r="M59" s="10">
        <v>1000000</v>
      </c>
      <c r="N59" s="10">
        <v>5738000</v>
      </c>
      <c r="O59" s="10">
        <v>900000</v>
      </c>
      <c r="P59" s="10">
        <v>4591000</v>
      </c>
      <c r="Q59" s="10">
        <v>900000</v>
      </c>
      <c r="R59" s="10">
        <f t="shared" si="13"/>
        <v>7890000</v>
      </c>
      <c r="S59" s="10">
        <f t="shared" si="1"/>
        <v>1367600</v>
      </c>
      <c r="T59" s="10">
        <f t="shared" si="2"/>
        <v>7495500</v>
      </c>
      <c r="U59" s="10">
        <f t="shared" si="3"/>
        <v>1367600</v>
      </c>
      <c r="V59" s="10">
        <f t="shared" si="4"/>
        <v>7101000</v>
      </c>
      <c r="W59" s="10">
        <f t="shared" si="5"/>
        <v>1052000</v>
      </c>
      <c r="X59" s="10">
        <f t="shared" si="6"/>
        <v>6036376</v>
      </c>
      <c r="Y59" s="10">
        <f t="shared" si="7"/>
        <v>946800</v>
      </c>
      <c r="Z59" s="10">
        <f t="shared" si="8"/>
        <v>4829732</v>
      </c>
      <c r="AA59" s="10">
        <f t="shared" si="9"/>
        <v>946800</v>
      </c>
      <c r="AB59" s="11" t="s">
        <v>79</v>
      </c>
      <c r="AD59" s="94">
        <f>VLOOKUP(A59,'ANEXO No. 1'!$A:$K,5,0)</f>
        <v>8</v>
      </c>
      <c r="AE59" s="88">
        <f>VLOOKUP(A59,'ANEXO No. 1'!$A:$K,6,0)</f>
        <v>120</v>
      </c>
      <c r="AF59" s="97">
        <f>VLOOKUP(A59,'ANEXO No. 1'!$A:$K,7,0)</f>
        <v>4</v>
      </c>
      <c r="AG59" s="62">
        <f>VLOOKUP(A59,'ANEXO No. 1'!$A:$K,8,0)</f>
        <v>7500000</v>
      </c>
      <c r="AH59" s="62">
        <f>VLOOKUP(A59,'ANEXO No. 1'!$A:$K,9,0)</f>
        <v>30000000</v>
      </c>
      <c r="AI59" s="62">
        <f>VLOOKUP(A59,'ANEXO No. 1'!$A:$K,10,0)</f>
        <v>1300000</v>
      </c>
      <c r="AJ59" s="62">
        <f>+AG59+($AG$8*$AJ$5)</f>
        <v>7878300</v>
      </c>
      <c r="AK59" s="62">
        <f t="shared" si="11"/>
        <v>31134900</v>
      </c>
      <c r="AL59" s="62">
        <f t="shared" si="12"/>
        <v>1367600</v>
      </c>
      <c r="AM59" s="11" t="str">
        <f>VLOOKUP(A59,'ANEXO No. 1'!$A:$K,11,0)</f>
        <v>FI</v>
      </c>
    </row>
    <row r="60" spans="1:39" s="12" customFormat="1" ht="12" customHeight="1" x14ac:dyDescent="0.25">
      <c r="A60" s="8">
        <v>53</v>
      </c>
      <c r="B60" s="9" t="s">
        <v>77</v>
      </c>
      <c r="C60" s="9" t="s">
        <v>102</v>
      </c>
      <c r="D60" s="16" t="s">
        <v>77</v>
      </c>
      <c r="E60" s="8">
        <v>3</v>
      </c>
      <c r="F60" s="8">
        <v>60</v>
      </c>
      <c r="G60" s="8">
        <v>2</v>
      </c>
      <c r="H60" s="10">
        <v>2801000</v>
      </c>
      <c r="I60" s="10">
        <v>1300000</v>
      </c>
      <c r="J60" s="10">
        <v>2667500</v>
      </c>
      <c r="K60" s="10">
        <v>1300000</v>
      </c>
      <c r="L60" s="10">
        <v>2535000</v>
      </c>
      <c r="M60" s="10">
        <v>1000000</v>
      </c>
      <c r="N60" s="10">
        <v>2401000</v>
      </c>
      <c r="O60" s="10">
        <v>900000</v>
      </c>
      <c r="P60" s="10">
        <v>2268000</v>
      </c>
      <c r="Q60" s="10">
        <v>900000</v>
      </c>
      <c r="R60" s="10">
        <f t="shared" si="13"/>
        <v>2946652</v>
      </c>
      <c r="S60" s="10">
        <f t="shared" si="1"/>
        <v>1367600</v>
      </c>
      <c r="T60" s="10">
        <f t="shared" si="2"/>
        <v>2806210</v>
      </c>
      <c r="U60" s="10">
        <f t="shared" si="3"/>
        <v>1367600</v>
      </c>
      <c r="V60" s="10">
        <f t="shared" si="4"/>
        <v>2666820</v>
      </c>
      <c r="W60" s="10">
        <f t="shared" si="5"/>
        <v>1052000</v>
      </c>
      <c r="X60" s="10">
        <f t="shared" si="6"/>
        <v>2525852</v>
      </c>
      <c r="Y60" s="10">
        <f t="shared" si="7"/>
        <v>946800</v>
      </c>
      <c r="Z60" s="10">
        <f t="shared" si="8"/>
        <v>2385936</v>
      </c>
      <c r="AA60" s="10">
        <f t="shared" si="9"/>
        <v>946800</v>
      </c>
      <c r="AB60" s="11" t="s">
        <v>79</v>
      </c>
      <c r="AD60" s="94">
        <f>VLOOKUP(A60,'ANEXO No. 1'!$A:$K,5,0)</f>
        <v>3</v>
      </c>
      <c r="AE60" s="88">
        <f>VLOOKUP(A60,'ANEXO No. 1'!$A:$K,6,0)</f>
        <v>60</v>
      </c>
      <c r="AF60" s="97">
        <f>VLOOKUP(A60,'ANEXO No. 1'!$A:$K,7,0)</f>
        <v>2</v>
      </c>
      <c r="AG60" s="62">
        <f>VLOOKUP(A60,'ANEXO No. 1'!$A:$K,8,0)</f>
        <v>5335000</v>
      </c>
      <c r="AH60" s="62">
        <f>VLOOKUP(A60,'ANEXO No. 1'!$A:$K,9,0)</f>
        <v>10670000</v>
      </c>
      <c r="AI60" s="62">
        <f>VLOOKUP(A60,'ANEXO No. 1'!$A:$K,10,0)</f>
        <v>1300000</v>
      </c>
      <c r="AJ60" s="62">
        <f t="shared" si="10"/>
        <v>5713300</v>
      </c>
      <c r="AK60" s="62">
        <f t="shared" si="11"/>
        <v>11804900</v>
      </c>
      <c r="AL60" s="62">
        <f t="shared" si="12"/>
        <v>1367600</v>
      </c>
      <c r="AM60" s="11" t="str">
        <f>VLOOKUP(A60,'ANEXO No. 1'!$A:$K,11,0)</f>
        <v>FI</v>
      </c>
    </row>
    <row r="61" spans="1:39" s="12" customFormat="1" ht="12" customHeight="1" x14ac:dyDescent="0.25">
      <c r="A61" s="8">
        <v>54</v>
      </c>
      <c r="B61" s="9" t="s">
        <v>77</v>
      </c>
      <c r="C61" s="9" t="s">
        <v>103</v>
      </c>
      <c r="D61" s="16" t="s">
        <v>77</v>
      </c>
      <c r="E61" s="8">
        <v>1</v>
      </c>
      <c r="F61" s="8">
        <v>35</v>
      </c>
      <c r="G61" s="8">
        <v>1</v>
      </c>
      <c r="H61" s="10">
        <v>1500000</v>
      </c>
      <c r="I61" s="10">
        <v>1300000</v>
      </c>
      <c r="J61" s="10">
        <v>1425000</v>
      </c>
      <c r="K61" s="10">
        <v>1300000</v>
      </c>
      <c r="L61" s="10">
        <v>1350000</v>
      </c>
      <c r="M61" s="10">
        <v>1000000</v>
      </c>
      <c r="N61" s="10">
        <v>1148000</v>
      </c>
      <c r="O61" s="10">
        <v>900000</v>
      </c>
      <c r="P61" s="10">
        <v>919000</v>
      </c>
      <c r="Q61" s="10">
        <v>900000</v>
      </c>
      <c r="R61" s="10">
        <f t="shared" si="13"/>
        <v>1578000</v>
      </c>
      <c r="S61" s="10">
        <f t="shared" si="1"/>
        <v>1367600</v>
      </c>
      <c r="T61" s="10">
        <f t="shared" si="2"/>
        <v>1499100</v>
      </c>
      <c r="U61" s="10">
        <f t="shared" si="3"/>
        <v>1367600</v>
      </c>
      <c r="V61" s="10">
        <f t="shared" si="4"/>
        <v>1420200</v>
      </c>
      <c r="W61" s="10">
        <f t="shared" si="5"/>
        <v>1052000</v>
      </c>
      <c r="X61" s="10">
        <f t="shared" si="6"/>
        <v>1207696</v>
      </c>
      <c r="Y61" s="10">
        <f t="shared" si="7"/>
        <v>946800</v>
      </c>
      <c r="Z61" s="10">
        <f t="shared" si="8"/>
        <v>966788</v>
      </c>
      <c r="AA61" s="10">
        <f t="shared" si="9"/>
        <v>946800</v>
      </c>
      <c r="AB61" s="11" t="s">
        <v>79</v>
      </c>
      <c r="AD61" s="94">
        <f>VLOOKUP(A61,'ANEXO No. 1'!$A:$K,5,0)</f>
        <v>1</v>
      </c>
      <c r="AE61" s="88">
        <f>VLOOKUP(A61,'ANEXO No. 1'!$A:$K,6,0)</f>
        <v>35</v>
      </c>
      <c r="AF61" s="97">
        <f>VLOOKUP(A61,'ANEXO No. 1'!$A:$K,7,0)</f>
        <v>1</v>
      </c>
      <c r="AG61" s="62">
        <f>VLOOKUP(A61,'ANEXO No. 1'!$A:$K,8,0)</f>
        <v>1500000</v>
      </c>
      <c r="AH61" s="62">
        <f>VLOOKUP(A61,'ANEXO No. 1'!$A:$K,9,0)</f>
        <v>1500000</v>
      </c>
      <c r="AI61" s="62">
        <f>VLOOKUP(A61,'ANEXO No. 1'!$A:$K,10,0)</f>
        <v>1300000</v>
      </c>
      <c r="AJ61" s="62">
        <f t="shared" si="10"/>
        <v>1878300</v>
      </c>
      <c r="AK61" s="62">
        <f t="shared" si="11"/>
        <v>2634900</v>
      </c>
      <c r="AL61" s="62">
        <f t="shared" si="12"/>
        <v>1367600</v>
      </c>
      <c r="AM61" s="11" t="str">
        <f>VLOOKUP(A61,'ANEXO No. 1'!$A:$K,11,0)</f>
        <v>FI</v>
      </c>
    </row>
    <row r="62" spans="1:39" s="12" customFormat="1" ht="12" customHeight="1" x14ac:dyDescent="0.25">
      <c r="A62" s="8">
        <v>55</v>
      </c>
      <c r="B62" s="9" t="s">
        <v>77</v>
      </c>
      <c r="C62" s="9" t="s">
        <v>104</v>
      </c>
      <c r="D62" s="16" t="s">
        <v>77</v>
      </c>
      <c r="E62" s="8">
        <v>1</v>
      </c>
      <c r="F62" s="8">
        <v>80</v>
      </c>
      <c r="G62" s="8">
        <v>3</v>
      </c>
      <c r="H62" s="10">
        <v>1500000</v>
      </c>
      <c r="I62" s="10">
        <v>1300000</v>
      </c>
      <c r="J62" s="10">
        <v>1425000</v>
      </c>
      <c r="K62" s="10">
        <v>1300000</v>
      </c>
      <c r="L62" s="10">
        <v>1350000</v>
      </c>
      <c r="M62" s="10">
        <v>1000000</v>
      </c>
      <c r="N62" s="10">
        <v>1148000</v>
      </c>
      <c r="O62" s="10">
        <v>900000</v>
      </c>
      <c r="P62" s="10">
        <v>919000</v>
      </c>
      <c r="Q62" s="10">
        <v>900000</v>
      </c>
      <c r="R62" s="10">
        <f t="shared" si="13"/>
        <v>1578000</v>
      </c>
      <c r="S62" s="10">
        <f t="shared" si="1"/>
        <v>1367600</v>
      </c>
      <c r="T62" s="10">
        <f t="shared" si="2"/>
        <v>1499100</v>
      </c>
      <c r="U62" s="10">
        <f t="shared" si="3"/>
        <v>1367600</v>
      </c>
      <c r="V62" s="10">
        <f t="shared" si="4"/>
        <v>1420200</v>
      </c>
      <c r="W62" s="10">
        <f t="shared" si="5"/>
        <v>1052000</v>
      </c>
      <c r="X62" s="10">
        <f t="shared" si="6"/>
        <v>1207696</v>
      </c>
      <c r="Y62" s="10">
        <f t="shared" si="7"/>
        <v>946800</v>
      </c>
      <c r="Z62" s="10">
        <f t="shared" si="8"/>
        <v>966788</v>
      </c>
      <c r="AA62" s="10">
        <f t="shared" si="9"/>
        <v>946800</v>
      </c>
      <c r="AB62" s="11" t="s">
        <v>79</v>
      </c>
      <c r="AD62" s="94">
        <f>VLOOKUP(A62,'ANEXO No. 1'!$A:$K,5,0)</f>
        <v>1</v>
      </c>
      <c r="AE62" s="88">
        <f>VLOOKUP(A62,'ANEXO No. 1'!$A:$K,6,0)</f>
        <v>80</v>
      </c>
      <c r="AF62" s="97">
        <f>VLOOKUP(A62,'ANEXO No. 1'!$A:$K,7,0)</f>
        <v>3</v>
      </c>
      <c r="AG62" s="62">
        <f>VLOOKUP(A62,'ANEXO No. 1'!$A:$K,8,0)</f>
        <v>2425000</v>
      </c>
      <c r="AH62" s="62">
        <f>VLOOKUP(A62,'ANEXO No. 1'!$A:$K,9,0)</f>
        <v>7275000</v>
      </c>
      <c r="AI62" s="62">
        <f>VLOOKUP(A62,'ANEXO No. 1'!$A:$K,10,0)</f>
        <v>1300000</v>
      </c>
      <c r="AJ62" s="62">
        <f t="shared" si="10"/>
        <v>2803300</v>
      </c>
      <c r="AK62" s="62">
        <f t="shared" si="11"/>
        <v>8409900</v>
      </c>
      <c r="AL62" s="62">
        <f t="shared" si="12"/>
        <v>1367600</v>
      </c>
      <c r="AM62" s="11" t="str">
        <f>VLOOKUP(A62,'ANEXO No. 1'!$A:$K,11,0)</f>
        <v>FI</v>
      </c>
    </row>
    <row r="63" spans="1:39" s="12" customFormat="1" ht="12" customHeight="1" x14ac:dyDescent="0.25">
      <c r="A63" s="8">
        <v>56</v>
      </c>
      <c r="B63" s="9" t="s">
        <v>77</v>
      </c>
      <c r="C63" s="9" t="s">
        <v>105</v>
      </c>
      <c r="D63" s="16" t="s">
        <v>77</v>
      </c>
      <c r="E63" s="8">
        <v>3</v>
      </c>
      <c r="F63" s="8">
        <v>50</v>
      </c>
      <c r="G63" s="8">
        <v>2</v>
      </c>
      <c r="H63" s="10">
        <v>3322000</v>
      </c>
      <c r="I63" s="10">
        <v>1300000</v>
      </c>
      <c r="J63" s="10">
        <v>3163000</v>
      </c>
      <c r="K63" s="10">
        <v>1300000</v>
      </c>
      <c r="L63" s="10">
        <v>2750000</v>
      </c>
      <c r="M63" s="10">
        <v>1000000</v>
      </c>
      <c r="N63" s="10">
        <v>2847000</v>
      </c>
      <c r="O63" s="10">
        <v>900000</v>
      </c>
      <c r="P63" s="10">
        <v>2689000</v>
      </c>
      <c r="Q63" s="10">
        <v>900000</v>
      </c>
      <c r="R63" s="10">
        <f t="shared" si="13"/>
        <v>3494744</v>
      </c>
      <c r="S63" s="10">
        <f t="shared" si="1"/>
        <v>1367600</v>
      </c>
      <c r="T63" s="10">
        <f t="shared" si="2"/>
        <v>3327476</v>
      </c>
      <c r="U63" s="10">
        <f t="shared" si="3"/>
        <v>1367600</v>
      </c>
      <c r="V63" s="10">
        <f t="shared" si="4"/>
        <v>2893000</v>
      </c>
      <c r="W63" s="10">
        <f t="shared" si="5"/>
        <v>1052000</v>
      </c>
      <c r="X63" s="10">
        <f t="shared" si="6"/>
        <v>2995044</v>
      </c>
      <c r="Y63" s="10">
        <f t="shared" si="7"/>
        <v>946800</v>
      </c>
      <c r="Z63" s="10">
        <f t="shared" si="8"/>
        <v>2828828</v>
      </c>
      <c r="AA63" s="10">
        <f t="shared" si="9"/>
        <v>946800</v>
      </c>
      <c r="AB63" s="11" t="s">
        <v>79</v>
      </c>
      <c r="AD63" s="94">
        <f>VLOOKUP(A63,'ANEXO No. 1'!$A:$K,5,0)</f>
        <v>3</v>
      </c>
      <c r="AE63" s="88">
        <f>VLOOKUP(A63,'ANEXO No. 1'!$A:$K,6,0)</f>
        <v>50</v>
      </c>
      <c r="AF63" s="97">
        <f>VLOOKUP(A63,'ANEXO No. 1'!$A:$K,7,0)</f>
        <v>2</v>
      </c>
      <c r="AG63" s="62">
        <f>VLOOKUP(A63,'ANEXO No. 1'!$A:$K,8,0)</f>
        <v>5500000</v>
      </c>
      <c r="AH63" s="62">
        <f>VLOOKUP(A63,'ANEXO No. 1'!$A:$K,9,0)</f>
        <v>11000000</v>
      </c>
      <c r="AI63" s="62">
        <f>VLOOKUP(A63,'ANEXO No. 1'!$A:$K,10,0)</f>
        <v>1300000</v>
      </c>
      <c r="AJ63" s="62">
        <f t="shared" si="10"/>
        <v>5878300</v>
      </c>
      <c r="AK63" s="62">
        <f t="shared" si="11"/>
        <v>12134900</v>
      </c>
      <c r="AL63" s="62">
        <f t="shared" si="12"/>
        <v>1367600</v>
      </c>
      <c r="AM63" s="11" t="str">
        <f>VLOOKUP(A63,'ANEXO No. 1'!$A:$K,11,0)</f>
        <v>FI</v>
      </c>
    </row>
    <row r="64" spans="1:39" s="12" customFormat="1" ht="12" customHeight="1" x14ac:dyDescent="0.25">
      <c r="A64" s="8">
        <v>57</v>
      </c>
      <c r="B64" s="9" t="s">
        <v>77</v>
      </c>
      <c r="C64" s="9" t="s">
        <v>106</v>
      </c>
      <c r="D64" s="16" t="s">
        <v>77</v>
      </c>
      <c r="E64" s="8">
        <v>3</v>
      </c>
      <c r="F64" s="8">
        <v>90</v>
      </c>
      <c r="G64" s="8">
        <v>4</v>
      </c>
      <c r="H64" s="10">
        <v>2910000</v>
      </c>
      <c r="I64" s="10">
        <v>1300000</v>
      </c>
      <c r="J64" s="10">
        <v>2765000</v>
      </c>
      <c r="K64" s="10">
        <v>1300000</v>
      </c>
      <c r="L64" s="10">
        <v>2619000</v>
      </c>
      <c r="M64" s="10">
        <v>1000000</v>
      </c>
      <c r="N64" s="10">
        <v>2227000</v>
      </c>
      <c r="O64" s="10">
        <v>900000</v>
      </c>
      <c r="P64" s="10">
        <v>1782000</v>
      </c>
      <c r="Q64" s="10">
        <v>900000</v>
      </c>
      <c r="R64" s="10">
        <f t="shared" si="13"/>
        <v>3061320</v>
      </c>
      <c r="S64" s="10">
        <f t="shared" si="1"/>
        <v>1367600</v>
      </c>
      <c r="T64" s="10">
        <f t="shared" si="2"/>
        <v>2908780</v>
      </c>
      <c r="U64" s="10">
        <f t="shared" si="3"/>
        <v>1367600</v>
      </c>
      <c r="V64" s="10">
        <f t="shared" si="4"/>
        <v>2755188</v>
      </c>
      <c r="W64" s="10">
        <f t="shared" si="5"/>
        <v>1052000</v>
      </c>
      <c r="X64" s="10">
        <f t="shared" si="6"/>
        <v>2342804</v>
      </c>
      <c r="Y64" s="10">
        <f t="shared" si="7"/>
        <v>946800</v>
      </c>
      <c r="Z64" s="10">
        <f t="shared" si="8"/>
        <v>1874664</v>
      </c>
      <c r="AA64" s="10">
        <f t="shared" si="9"/>
        <v>946800</v>
      </c>
      <c r="AB64" s="11" t="s">
        <v>79</v>
      </c>
      <c r="AD64" s="94">
        <f>VLOOKUP(A64,'ANEXO No. 1'!$A:$K,5,0)</f>
        <v>3</v>
      </c>
      <c r="AE64" s="88">
        <f>VLOOKUP(A64,'ANEXO No. 1'!$A:$K,6,0)</f>
        <v>90</v>
      </c>
      <c r="AF64" s="97">
        <f>VLOOKUP(A64,'ANEXO No. 1'!$A:$K,7,0)</f>
        <v>4</v>
      </c>
      <c r="AG64" s="62">
        <f>VLOOKUP(A64,'ANEXO No. 1'!$A:$K,8,0)</f>
        <v>2910000</v>
      </c>
      <c r="AH64" s="62">
        <f>VLOOKUP(A64,'ANEXO No. 1'!$A:$K,9,0)</f>
        <v>11640000</v>
      </c>
      <c r="AI64" s="62">
        <f>VLOOKUP(A64,'ANEXO No. 1'!$A:$K,10,0)</f>
        <v>1300000</v>
      </c>
      <c r="AJ64" s="62">
        <f t="shared" si="10"/>
        <v>3288300</v>
      </c>
      <c r="AK64" s="62">
        <f t="shared" si="11"/>
        <v>12774900</v>
      </c>
      <c r="AL64" s="62">
        <f t="shared" si="12"/>
        <v>1367600</v>
      </c>
      <c r="AM64" s="11" t="str">
        <f>VLOOKUP(A64,'ANEXO No. 1'!$A:$K,11,0)</f>
        <v>FI</v>
      </c>
    </row>
    <row r="65" spans="1:39" s="12" customFormat="1" ht="12" customHeight="1" x14ac:dyDescent="0.25">
      <c r="A65" s="8">
        <v>58</v>
      </c>
      <c r="B65" s="9" t="s">
        <v>77</v>
      </c>
      <c r="C65" s="9" t="s">
        <v>107</v>
      </c>
      <c r="D65" s="16" t="s">
        <v>77</v>
      </c>
      <c r="E65" s="8">
        <v>3</v>
      </c>
      <c r="F65" s="8">
        <v>100</v>
      </c>
      <c r="G65" s="8">
        <v>4</v>
      </c>
      <c r="H65" s="10">
        <v>1860000</v>
      </c>
      <c r="I65" s="10">
        <v>1300000</v>
      </c>
      <c r="J65" s="10">
        <v>1767000</v>
      </c>
      <c r="K65" s="10">
        <v>1300000</v>
      </c>
      <c r="L65" s="10">
        <v>1674000</v>
      </c>
      <c r="M65" s="10">
        <v>1000000</v>
      </c>
      <c r="N65" s="10">
        <v>1423000</v>
      </c>
      <c r="O65" s="10">
        <v>900000</v>
      </c>
      <c r="P65" s="10">
        <v>1139000</v>
      </c>
      <c r="Q65" s="10">
        <v>900000</v>
      </c>
      <c r="R65" s="10">
        <f t="shared" si="13"/>
        <v>1956720</v>
      </c>
      <c r="S65" s="10">
        <f t="shared" si="1"/>
        <v>1367600</v>
      </c>
      <c r="T65" s="10">
        <f t="shared" si="2"/>
        <v>1858884</v>
      </c>
      <c r="U65" s="10">
        <f t="shared" si="3"/>
        <v>1367600</v>
      </c>
      <c r="V65" s="10">
        <f t="shared" si="4"/>
        <v>1761048</v>
      </c>
      <c r="W65" s="10">
        <f t="shared" si="5"/>
        <v>1052000</v>
      </c>
      <c r="X65" s="10">
        <f t="shared" si="6"/>
        <v>1496996</v>
      </c>
      <c r="Y65" s="10">
        <f t="shared" si="7"/>
        <v>946800</v>
      </c>
      <c r="Z65" s="10">
        <f t="shared" si="8"/>
        <v>1198228</v>
      </c>
      <c r="AA65" s="10">
        <f t="shared" si="9"/>
        <v>946800</v>
      </c>
      <c r="AB65" s="11" t="s">
        <v>79</v>
      </c>
      <c r="AD65" s="94">
        <f>VLOOKUP(A65,'ANEXO No. 1'!$A:$K,5,0)</f>
        <v>3</v>
      </c>
      <c r="AE65" s="88">
        <f>VLOOKUP(A65,'ANEXO No. 1'!$A:$K,6,0)</f>
        <v>100</v>
      </c>
      <c r="AF65" s="97">
        <f>VLOOKUP(A65,'ANEXO No. 1'!$A:$K,7,0)</f>
        <v>4</v>
      </c>
      <c r="AG65" s="62">
        <f>VLOOKUP(A65,'ANEXO No. 1'!$A:$K,8,0)</f>
        <v>3720000</v>
      </c>
      <c r="AH65" s="62">
        <f>VLOOKUP(A65,'ANEXO No. 1'!$A:$K,9,0)</f>
        <v>14880000</v>
      </c>
      <c r="AI65" s="62">
        <f>VLOOKUP(A65,'ANEXO No. 1'!$A:$K,10,0)</f>
        <v>1300000</v>
      </c>
      <c r="AJ65" s="62">
        <f t="shared" si="10"/>
        <v>4098300</v>
      </c>
      <c r="AK65" s="62">
        <f t="shared" si="11"/>
        <v>16014900</v>
      </c>
      <c r="AL65" s="62">
        <f t="shared" si="12"/>
        <v>1367600</v>
      </c>
      <c r="AM65" s="11" t="str">
        <f>VLOOKUP(A65,'ANEXO No. 1'!$A:$K,11,0)</f>
        <v>FI</v>
      </c>
    </row>
    <row r="66" spans="1:39" s="12" customFormat="1" ht="12" customHeight="1" x14ac:dyDescent="0.25">
      <c r="A66" s="8">
        <v>59</v>
      </c>
      <c r="B66" s="9" t="s">
        <v>77</v>
      </c>
      <c r="C66" s="9" t="s">
        <v>108</v>
      </c>
      <c r="D66" s="16" t="s">
        <v>77</v>
      </c>
      <c r="E66" s="8">
        <v>3</v>
      </c>
      <c r="F66" s="8">
        <v>35</v>
      </c>
      <c r="G66" s="8">
        <v>1</v>
      </c>
      <c r="H66" s="10">
        <v>5500000</v>
      </c>
      <c r="I66" s="10">
        <v>1300000</v>
      </c>
      <c r="J66" s="10">
        <v>5225000</v>
      </c>
      <c r="K66" s="10">
        <v>1300000</v>
      </c>
      <c r="L66" s="10">
        <v>4950000</v>
      </c>
      <c r="M66" s="10">
        <v>1000000</v>
      </c>
      <c r="N66" s="10">
        <v>4208000</v>
      </c>
      <c r="O66" s="10">
        <v>900000</v>
      </c>
      <c r="P66" s="10">
        <v>3367000</v>
      </c>
      <c r="Q66" s="10">
        <v>900000</v>
      </c>
      <c r="R66" s="10">
        <f t="shared" si="13"/>
        <v>5786000</v>
      </c>
      <c r="S66" s="10">
        <f t="shared" si="1"/>
        <v>1367600</v>
      </c>
      <c r="T66" s="10">
        <f t="shared" si="2"/>
        <v>5496700</v>
      </c>
      <c r="U66" s="10">
        <f t="shared" si="3"/>
        <v>1367600</v>
      </c>
      <c r="V66" s="10">
        <f t="shared" si="4"/>
        <v>5207400</v>
      </c>
      <c r="W66" s="10">
        <f t="shared" si="5"/>
        <v>1052000</v>
      </c>
      <c r="X66" s="10">
        <f t="shared" si="6"/>
        <v>4426816</v>
      </c>
      <c r="Y66" s="10">
        <f t="shared" si="7"/>
        <v>946800</v>
      </c>
      <c r="Z66" s="10">
        <f t="shared" si="8"/>
        <v>3542084</v>
      </c>
      <c r="AA66" s="10">
        <f t="shared" si="9"/>
        <v>946800</v>
      </c>
      <c r="AB66" s="11" t="s">
        <v>79</v>
      </c>
      <c r="AD66" s="94">
        <f>VLOOKUP(A66,'ANEXO No. 1'!$A:$K,5,0)</f>
        <v>3</v>
      </c>
      <c r="AE66" s="88">
        <f>VLOOKUP(A66,'ANEXO No. 1'!$A:$K,6,0)</f>
        <v>35</v>
      </c>
      <c r="AF66" s="97">
        <f>VLOOKUP(A66,'ANEXO No. 1'!$A:$K,7,0)</f>
        <v>1</v>
      </c>
      <c r="AG66" s="62">
        <f>VLOOKUP(A66,'ANEXO No. 1'!$A:$K,8,0)</f>
        <v>5500000</v>
      </c>
      <c r="AH66" s="62">
        <f>VLOOKUP(A66,'ANEXO No. 1'!$A:$K,9,0)</f>
        <v>5500000</v>
      </c>
      <c r="AI66" s="62">
        <f>VLOOKUP(A66,'ANEXO No. 1'!$A:$K,10,0)</f>
        <v>1300000</v>
      </c>
      <c r="AJ66" s="62">
        <f t="shared" si="10"/>
        <v>5878300</v>
      </c>
      <c r="AK66" s="62">
        <f t="shared" si="11"/>
        <v>6634900</v>
      </c>
      <c r="AL66" s="62">
        <f t="shared" si="12"/>
        <v>1367600</v>
      </c>
      <c r="AM66" s="11" t="str">
        <f>VLOOKUP(A66,'ANEXO No. 1'!$A:$K,11,0)</f>
        <v>FI</v>
      </c>
    </row>
    <row r="67" spans="1:39" s="12" customFormat="1" ht="12" customHeight="1" x14ac:dyDescent="0.25">
      <c r="A67" s="8">
        <v>60</v>
      </c>
      <c r="B67" s="9" t="s">
        <v>77</v>
      </c>
      <c r="C67" s="9" t="s">
        <v>109</v>
      </c>
      <c r="D67" s="16" t="s">
        <v>77</v>
      </c>
      <c r="E67" s="8">
        <v>3</v>
      </c>
      <c r="F67" s="8">
        <v>80</v>
      </c>
      <c r="G67" s="8">
        <v>2</v>
      </c>
      <c r="H67" s="10">
        <v>4500000</v>
      </c>
      <c r="I67" s="10">
        <v>1300000</v>
      </c>
      <c r="J67" s="10">
        <v>4275000</v>
      </c>
      <c r="K67" s="10">
        <v>1300000</v>
      </c>
      <c r="L67" s="10">
        <v>4050000</v>
      </c>
      <c r="M67" s="10">
        <v>1000000</v>
      </c>
      <c r="N67" s="10">
        <v>3443000</v>
      </c>
      <c r="O67" s="10">
        <v>900000</v>
      </c>
      <c r="P67" s="10">
        <v>2755000</v>
      </c>
      <c r="Q67" s="10">
        <v>900000</v>
      </c>
      <c r="R67" s="10">
        <f t="shared" si="13"/>
        <v>4734000</v>
      </c>
      <c r="S67" s="10">
        <f t="shared" si="1"/>
        <v>1367600</v>
      </c>
      <c r="T67" s="10">
        <f t="shared" si="2"/>
        <v>4497300</v>
      </c>
      <c r="U67" s="10">
        <f t="shared" si="3"/>
        <v>1367600</v>
      </c>
      <c r="V67" s="10">
        <f t="shared" si="4"/>
        <v>4260600</v>
      </c>
      <c r="W67" s="10">
        <f t="shared" si="5"/>
        <v>1052000</v>
      </c>
      <c r="X67" s="10">
        <f t="shared" si="6"/>
        <v>3622036</v>
      </c>
      <c r="Y67" s="10">
        <f t="shared" si="7"/>
        <v>946800</v>
      </c>
      <c r="Z67" s="10">
        <f t="shared" si="8"/>
        <v>2898260</v>
      </c>
      <c r="AA67" s="10">
        <f t="shared" si="9"/>
        <v>946800</v>
      </c>
      <c r="AB67" s="11" t="s">
        <v>79</v>
      </c>
      <c r="AD67" s="94">
        <f>VLOOKUP(A67,'ANEXO No. 1'!$A:$K,5,0)</f>
        <v>3</v>
      </c>
      <c r="AE67" s="88">
        <f>VLOOKUP(A67,'ANEXO No. 1'!$A:$K,6,0)</f>
        <v>80</v>
      </c>
      <c r="AF67" s="97">
        <f>VLOOKUP(A67,'ANEXO No. 1'!$A:$K,7,0)</f>
        <v>2</v>
      </c>
      <c r="AG67" s="62">
        <f>VLOOKUP(A67,'ANEXO No. 1'!$A:$K,8,0)</f>
        <v>5500000</v>
      </c>
      <c r="AH67" s="62">
        <f>VLOOKUP(A67,'ANEXO No. 1'!$A:$K,9,0)</f>
        <v>11000000</v>
      </c>
      <c r="AI67" s="62">
        <f>VLOOKUP(A67,'ANEXO No. 1'!$A:$K,10,0)</f>
        <v>1300000</v>
      </c>
      <c r="AJ67" s="62">
        <f t="shared" si="10"/>
        <v>5878300</v>
      </c>
      <c r="AK67" s="62">
        <f t="shared" si="11"/>
        <v>12134900</v>
      </c>
      <c r="AL67" s="62">
        <f t="shared" si="12"/>
        <v>1367600</v>
      </c>
      <c r="AM67" s="11" t="str">
        <f>VLOOKUP(A67,'ANEXO No. 1'!$A:$K,11,0)</f>
        <v>FI</v>
      </c>
    </row>
    <row r="68" spans="1:39" s="12" customFormat="1" ht="28.5" customHeight="1" x14ac:dyDescent="0.25">
      <c r="A68" s="8">
        <v>61</v>
      </c>
      <c r="B68" s="9" t="s">
        <v>77</v>
      </c>
      <c r="C68" s="9" t="s">
        <v>110</v>
      </c>
      <c r="D68" s="16" t="s">
        <v>77</v>
      </c>
      <c r="E68" s="8">
        <v>5</v>
      </c>
      <c r="F68" s="8">
        <v>80</v>
      </c>
      <c r="G68" s="8">
        <v>2</v>
      </c>
      <c r="H68" s="10">
        <v>4500000</v>
      </c>
      <c r="I68" s="10">
        <v>1300000</v>
      </c>
      <c r="J68" s="10">
        <v>4275000</v>
      </c>
      <c r="K68" s="10">
        <v>1300000</v>
      </c>
      <c r="L68" s="10">
        <v>4050000</v>
      </c>
      <c r="M68" s="10">
        <v>1000000</v>
      </c>
      <c r="N68" s="10">
        <v>3443000</v>
      </c>
      <c r="O68" s="10">
        <v>900000</v>
      </c>
      <c r="P68" s="10">
        <v>2755000</v>
      </c>
      <c r="Q68" s="10">
        <v>900000</v>
      </c>
      <c r="R68" s="10">
        <f t="shared" si="13"/>
        <v>4734000</v>
      </c>
      <c r="S68" s="10">
        <f t="shared" si="1"/>
        <v>1367600</v>
      </c>
      <c r="T68" s="10">
        <f t="shared" si="2"/>
        <v>4497300</v>
      </c>
      <c r="U68" s="10">
        <f t="shared" si="3"/>
        <v>1367600</v>
      </c>
      <c r="V68" s="10">
        <f t="shared" si="4"/>
        <v>4260600</v>
      </c>
      <c r="W68" s="10">
        <f t="shared" si="5"/>
        <v>1052000</v>
      </c>
      <c r="X68" s="10">
        <f t="shared" si="6"/>
        <v>3622036</v>
      </c>
      <c r="Y68" s="10">
        <f t="shared" si="7"/>
        <v>946800</v>
      </c>
      <c r="Z68" s="10">
        <f t="shared" si="8"/>
        <v>2898260</v>
      </c>
      <c r="AA68" s="10">
        <f t="shared" si="9"/>
        <v>946800</v>
      </c>
      <c r="AB68" s="11" t="s">
        <v>79</v>
      </c>
      <c r="AD68" s="94">
        <f>VLOOKUP(A68,'ANEXO No. 1'!$A:$K,5,0)</f>
        <v>5</v>
      </c>
      <c r="AE68" s="88">
        <f>VLOOKUP(A68,'ANEXO No. 1'!$A:$K,6,0)</f>
        <v>80</v>
      </c>
      <c r="AF68" s="97">
        <f>VLOOKUP(A68,'ANEXO No. 1'!$A:$K,7,0)</f>
        <v>2</v>
      </c>
      <c r="AG68" s="62">
        <f>VLOOKUP(A68,'ANEXO No. 1'!$A:$K,8,0)</f>
        <v>7000000</v>
      </c>
      <c r="AH68" s="62">
        <f>VLOOKUP(A68,'ANEXO No. 1'!$A:$K,9,0)</f>
        <v>14000000</v>
      </c>
      <c r="AI68" s="62">
        <f>VLOOKUP(A68,'ANEXO No. 1'!$A:$K,10,0)</f>
        <v>1300000</v>
      </c>
      <c r="AJ68" s="62">
        <f t="shared" si="10"/>
        <v>7378300</v>
      </c>
      <c r="AK68" s="62">
        <f t="shared" si="11"/>
        <v>15134900</v>
      </c>
      <c r="AL68" s="62">
        <f t="shared" si="12"/>
        <v>1367600</v>
      </c>
      <c r="AM68" s="11" t="str">
        <f>VLOOKUP(A68,'ANEXO No. 1'!$A:$K,11,0)</f>
        <v>FI</v>
      </c>
    </row>
    <row r="69" spans="1:39" s="12" customFormat="1" ht="12" customHeight="1" x14ac:dyDescent="0.25">
      <c r="A69" s="8">
        <v>62</v>
      </c>
      <c r="B69" s="9" t="s">
        <v>77</v>
      </c>
      <c r="C69" s="9" t="s">
        <v>111</v>
      </c>
      <c r="D69" s="16" t="s">
        <v>77</v>
      </c>
      <c r="E69" s="8">
        <v>5</v>
      </c>
      <c r="F69" s="8">
        <v>90</v>
      </c>
      <c r="G69" s="8">
        <v>3</v>
      </c>
      <c r="H69" s="10">
        <v>4500000</v>
      </c>
      <c r="I69" s="10">
        <v>1300000</v>
      </c>
      <c r="J69" s="10">
        <v>4275000</v>
      </c>
      <c r="K69" s="10">
        <v>1300000</v>
      </c>
      <c r="L69" s="10">
        <v>4050000</v>
      </c>
      <c r="M69" s="10">
        <v>1000000</v>
      </c>
      <c r="N69" s="10">
        <v>3443000</v>
      </c>
      <c r="O69" s="10">
        <v>900000</v>
      </c>
      <c r="P69" s="10">
        <v>2755000</v>
      </c>
      <c r="Q69" s="10">
        <v>900000</v>
      </c>
      <c r="R69" s="10">
        <f t="shared" si="13"/>
        <v>4734000</v>
      </c>
      <c r="S69" s="10">
        <f t="shared" si="1"/>
        <v>1367600</v>
      </c>
      <c r="T69" s="10">
        <f t="shared" si="2"/>
        <v>4497300</v>
      </c>
      <c r="U69" s="10">
        <f t="shared" si="3"/>
        <v>1367600</v>
      </c>
      <c r="V69" s="10">
        <f t="shared" si="4"/>
        <v>4260600</v>
      </c>
      <c r="W69" s="10">
        <f t="shared" si="5"/>
        <v>1052000</v>
      </c>
      <c r="X69" s="10">
        <f t="shared" si="6"/>
        <v>3622036</v>
      </c>
      <c r="Y69" s="10">
        <f t="shared" si="7"/>
        <v>946800</v>
      </c>
      <c r="Z69" s="10">
        <f t="shared" si="8"/>
        <v>2898260</v>
      </c>
      <c r="AA69" s="10">
        <f t="shared" si="9"/>
        <v>946800</v>
      </c>
      <c r="AB69" s="11" t="s">
        <v>79</v>
      </c>
      <c r="AD69" s="94">
        <f>VLOOKUP(A69,'ANEXO No. 1'!$A:$K,5,0)</f>
        <v>5</v>
      </c>
      <c r="AE69" s="88">
        <f>VLOOKUP(A69,'ANEXO No. 1'!$A:$K,6,0)</f>
        <v>90</v>
      </c>
      <c r="AF69" s="97">
        <f>VLOOKUP(A69,'ANEXO No. 1'!$A:$K,7,0)</f>
        <v>3</v>
      </c>
      <c r="AG69" s="62">
        <f>VLOOKUP(A69,'ANEXO No. 1'!$A:$K,8,0)</f>
        <v>6790000</v>
      </c>
      <c r="AH69" s="62">
        <f>VLOOKUP(A69,'ANEXO No. 1'!$A:$K,9,0)</f>
        <v>20370000</v>
      </c>
      <c r="AI69" s="62">
        <f>VLOOKUP(A69,'ANEXO No. 1'!$A:$K,10,0)</f>
        <v>1300000</v>
      </c>
      <c r="AJ69" s="62">
        <f t="shared" si="10"/>
        <v>7168300</v>
      </c>
      <c r="AK69" s="62">
        <f t="shared" si="11"/>
        <v>21504900</v>
      </c>
      <c r="AL69" s="62">
        <f t="shared" si="12"/>
        <v>1367600</v>
      </c>
      <c r="AM69" s="11" t="str">
        <f>VLOOKUP(A69,'ANEXO No. 1'!$A:$K,11,0)</f>
        <v>FI</v>
      </c>
    </row>
    <row r="70" spans="1:39" s="12" customFormat="1" ht="12" customHeight="1" x14ac:dyDescent="0.25">
      <c r="A70" s="8">
        <v>63</v>
      </c>
      <c r="B70" s="9" t="s">
        <v>77</v>
      </c>
      <c r="C70" s="9" t="s">
        <v>112</v>
      </c>
      <c r="D70" s="16" t="s">
        <v>77</v>
      </c>
      <c r="E70" s="8">
        <v>3</v>
      </c>
      <c r="F70" s="8">
        <v>50</v>
      </c>
      <c r="G70" s="8">
        <v>2</v>
      </c>
      <c r="H70" s="10">
        <v>3090000</v>
      </c>
      <c r="I70" s="10">
        <v>1300000</v>
      </c>
      <c r="J70" s="10">
        <v>2942000</v>
      </c>
      <c r="K70" s="10">
        <v>1300000</v>
      </c>
      <c r="L70" s="10">
        <v>2557500</v>
      </c>
      <c r="M70" s="10">
        <v>1000000</v>
      </c>
      <c r="N70" s="10">
        <v>2648000</v>
      </c>
      <c r="O70" s="10">
        <v>900000</v>
      </c>
      <c r="P70" s="10">
        <v>2501000</v>
      </c>
      <c r="Q70" s="10">
        <v>900000</v>
      </c>
      <c r="R70" s="10">
        <f t="shared" si="13"/>
        <v>3250680</v>
      </c>
      <c r="S70" s="10">
        <f t="shared" si="1"/>
        <v>1367600</v>
      </c>
      <c r="T70" s="10">
        <f t="shared" si="2"/>
        <v>3094984</v>
      </c>
      <c r="U70" s="10">
        <f t="shared" si="3"/>
        <v>1367600</v>
      </c>
      <c r="V70" s="10">
        <f t="shared" si="4"/>
        <v>2690490</v>
      </c>
      <c r="W70" s="10">
        <f t="shared" si="5"/>
        <v>1052000</v>
      </c>
      <c r="X70" s="10">
        <f t="shared" si="6"/>
        <v>2785696</v>
      </c>
      <c r="Y70" s="10">
        <f t="shared" si="7"/>
        <v>946800</v>
      </c>
      <c r="Z70" s="10">
        <f t="shared" si="8"/>
        <v>2631052</v>
      </c>
      <c r="AA70" s="10">
        <f t="shared" si="9"/>
        <v>946800</v>
      </c>
      <c r="AB70" s="11" t="s">
        <v>79</v>
      </c>
      <c r="AD70" s="94">
        <f>VLOOKUP(A70,'ANEXO No. 1'!$A:$K,5,0)</f>
        <v>3</v>
      </c>
      <c r="AE70" s="88">
        <f>VLOOKUP(A70,'ANEXO No. 1'!$A:$K,6,0)</f>
        <v>50</v>
      </c>
      <c r="AF70" s="97">
        <f>VLOOKUP(A70,'ANEXO No. 1'!$A:$K,7,0)</f>
        <v>2</v>
      </c>
      <c r="AG70" s="62">
        <f>VLOOKUP(A70,'ANEXO No. 1'!$A:$K,8,0)</f>
        <v>5115000</v>
      </c>
      <c r="AH70" s="62">
        <f>VLOOKUP(A70,'ANEXO No. 1'!$A:$K,9,0)</f>
        <v>10230000</v>
      </c>
      <c r="AI70" s="62">
        <f>VLOOKUP(A70,'ANEXO No. 1'!$A:$K,10,0)</f>
        <v>1300000</v>
      </c>
      <c r="AJ70" s="62">
        <f t="shared" si="10"/>
        <v>5493300</v>
      </c>
      <c r="AK70" s="62">
        <f t="shared" si="11"/>
        <v>11364900</v>
      </c>
      <c r="AL70" s="62">
        <f t="shared" si="12"/>
        <v>1367600</v>
      </c>
      <c r="AM70" s="11" t="str">
        <f>VLOOKUP(A70,'ANEXO No. 1'!$A:$K,11,0)</f>
        <v>FI</v>
      </c>
    </row>
    <row r="71" spans="1:39" s="12" customFormat="1" ht="12" customHeight="1" x14ac:dyDescent="0.25">
      <c r="A71" s="8">
        <v>64</v>
      </c>
      <c r="B71" s="9" t="s">
        <v>77</v>
      </c>
      <c r="C71" s="9" t="s">
        <v>111</v>
      </c>
      <c r="D71" s="16" t="s">
        <v>77</v>
      </c>
      <c r="E71" s="8">
        <v>5</v>
      </c>
      <c r="F71" s="8">
        <v>80</v>
      </c>
      <c r="G71" s="8">
        <v>2</v>
      </c>
      <c r="H71" s="10">
        <v>4500000</v>
      </c>
      <c r="I71" s="10">
        <v>1300000</v>
      </c>
      <c r="J71" s="10">
        <v>4275000</v>
      </c>
      <c r="K71" s="10">
        <v>1300000</v>
      </c>
      <c r="L71" s="10">
        <v>4050000</v>
      </c>
      <c r="M71" s="10">
        <v>1000000</v>
      </c>
      <c r="N71" s="10">
        <v>3443000</v>
      </c>
      <c r="O71" s="10">
        <v>900000</v>
      </c>
      <c r="P71" s="10">
        <v>2755000</v>
      </c>
      <c r="Q71" s="10">
        <v>900000</v>
      </c>
      <c r="R71" s="10">
        <f t="shared" si="13"/>
        <v>4734000</v>
      </c>
      <c r="S71" s="10">
        <f t="shared" si="1"/>
        <v>1367600</v>
      </c>
      <c r="T71" s="10">
        <f t="shared" si="2"/>
        <v>4497300</v>
      </c>
      <c r="U71" s="10">
        <f t="shared" si="3"/>
        <v>1367600</v>
      </c>
      <c r="V71" s="10">
        <f t="shared" si="4"/>
        <v>4260600</v>
      </c>
      <c r="W71" s="10">
        <f t="shared" si="5"/>
        <v>1052000</v>
      </c>
      <c r="X71" s="10">
        <f t="shared" si="6"/>
        <v>3622036</v>
      </c>
      <c r="Y71" s="10">
        <f t="shared" si="7"/>
        <v>946800</v>
      </c>
      <c r="Z71" s="10">
        <f t="shared" si="8"/>
        <v>2898260</v>
      </c>
      <c r="AA71" s="10">
        <f t="shared" si="9"/>
        <v>946800</v>
      </c>
      <c r="AB71" s="11" t="s">
        <v>79</v>
      </c>
      <c r="AD71" s="94">
        <f>VLOOKUP(A71,'ANEXO No. 1'!$A:$K,5,0)</f>
        <v>5</v>
      </c>
      <c r="AE71" s="88">
        <f>VLOOKUP(A71,'ANEXO No. 1'!$A:$K,6,0)</f>
        <v>80</v>
      </c>
      <c r="AF71" s="97">
        <f>VLOOKUP(A71,'ANEXO No. 1'!$A:$K,7,0)</f>
        <v>2</v>
      </c>
      <c r="AG71" s="62">
        <f>VLOOKUP(A71,'ANEXO No. 1'!$A:$K,8,0)</f>
        <v>7000000</v>
      </c>
      <c r="AH71" s="62">
        <f>VLOOKUP(A71,'ANEXO No. 1'!$A:$K,9,0)</f>
        <v>14000000</v>
      </c>
      <c r="AI71" s="62">
        <f>VLOOKUP(A71,'ANEXO No. 1'!$A:$K,10,0)</f>
        <v>1300000</v>
      </c>
      <c r="AJ71" s="62">
        <f t="shared" si="10"/>
        <v>7378300</v>
      </c>
      <c r="AK71" s="62">
        <f t="shared" si="11"/>
        <v>15134900</v>
      </c>
      <c r="AL71" s="62">
        <f t="shared" si="12"/>
        <v>1367600</v>
      </c>
      <c r="AM71" s="11" t="str">
        <f>VLOOKUP(A71,'ANEXO No. 1'!$A:$K,11,0)</f>
        <v>FI</v>
      </c>
    </row>
    <row r="72" spans="1:39" s="12" customFormat="1" ht="12" customHeight="1" x14ac:dyDescent="0.25">
      <c r="A72" s="8">
        <v>65</v>
      </c>
      <c r="B72" s="9" t="s">
        <v>77</v>
      </c>
      <c r="C72" s="9" t="s">
        <v>113</v>
      </c>
      <c r="D72" s="16" t="s">
        <v>77</v>
      </c>
      <c r="E72" s="17" t="s">
        <v>114</v>
      </c>
      <c r="F72" s="8">
        <v>100</v>
      </c>
      <c r="G72" s="8">
        <v>5</v>
      </c>
      <c r="H72" s="10">
        <v>2500000</v>
      </c>
      <c r="I72" s="10">
        <v>1300000</v>
      </c>
      <c r="J72" s="10">
        <v>2375000</v>
      </c>
      <c r="K72" s="10">
        <v>1300000</v>
      </c>
      <c r="L72" s="10">
        <v>2250000</v>
      </c>
      <c r="M72" s="10">
        <v>1000000</v>
      </c>
      <c r="N72" s="10">
        <v>1913000</v>
      </c>
      <c r="O72" s="10">
        <v>900000</v>
      </c>
      <c r="P72" s="10">
        <v>1531000</v>
      </c>
      <c r="Q72" s="10">
        <v>900000</v>
      </c>
      <c r="R72" s="10">
        <f t="shared" si="13"/>
        <v>2630000</v>
      </c>
      <c r="S72" s="10">
        <f t="shared" si="1"/>
        <v>1367600</v>
      </c>
      <c r="T72" s="10">
        <f t="shared" si="2"/>
        <v>2498500</v>
      </c>
      <c r="U72" s="10">
        <f t="shared" si="3"/>
        <v>1367600</v>
      </c>
      <c r="V72" s="10">
        <f t="shared" si="4"/>
        <v>2367000</v>
      </c>
      <c r="W72" s="10">
        <f t="shared" si="5"/>
        <v>1052000</v>
      </c>
      <c r="X72" s="10">
        <f t="shared" si="6"/>
        <v>2012476</v>
      </c>
      <c r="Y72" s="10">
        <f t="shared" si="7"/>
        <v>946800</v>
      </c>
      <c r="Z72" s="10">
        <f t="shared" si="8"/>
        <v>1610612</v>
      </c>
      <c r="AA72" s="10">
        <f t="shared" si="9"/>
        <v>946800</v>
      </c>
      <c r="AB72" s="11" t="s">
        <v>79</v>
      </c>
      <c r="AD72" s="94" t="str">
        <f>VLOOKUP(A72,'ANEXO No. 1'!$A:$K,5,0)</f>
        <v>2 días por grupo con 3 grupos</v>
      </c>
      <c r="AE72" s="88">
        <f>VLOOKUP(A72,'ANEXO No. 1'!$A:$K,6,0)</f>
        <v>100</v>
      </c>
      <c r="AF72" s="97">
        <f>VLOOKUP(A72,'ANEXO No. 1'!$A:$K,7,0)</f>
        <v>5</v>
      </c>
      <c r="AG72" s="62">
        <f>VLOOKUP(A72,'ANEXO No. 1'!$A:$K,8,0)</f>
        <v>5000000</v>
      </c>
      <c r="AH72" s="62">
        <f>VLOOKUP(A72,'ANEXO No. 1'!$A:$K,9,0)</f>
        <v>25000000</v>
      </c>
      <c r="AI72" s="62">
        <f>VLOOKUP(A72,'ANEXO No. 1'!$A:$K,10,0)</f>
        <v>1300000</v>
      </c>
      <c r="AJ72" s="62">
        <f t="shared" si="10"/>
        <v>5378300</v>
      </c>
      <c r="AK72" s="62">
        <f t="shared" si="11"/>
        <v>26134900</v>
      </c>
      <c r="AL72" s="62">
        <f t="shared" si="12"/>
        <v>1367600</v>
      </c>
      <c r="AM72" s="11" t="str">
        <f>VLOOKUP(A72,'ANEXO No. 1'!$A:$K,11,0)</f>
        <v>FI</v>
      </c>
    </row>
    <row r="73" spans="1:39" s="12" customFormat="1" ht="12" customHeight="1" x14ac:dyDescent="0.25">
      <c r="A73" s="8">
        <v>66</v>
      </c>
      <c r="B73" s="9" t="s">
        <v>77</v>
      </c>
      <c r="C73" s="9" t="s">
        <v>115</v>
      </c>
      <c r="D73" s="16" t="s">
        <v>77</v>
      </c>
      <c r="E73" s="8">
        <v>1</v>
      </c>
      <c r="F73" s="8">
        <v>100</v>
      </c>
      <c r="G73" s="8">
        <v>3</v>
      </c>
      <c r="H73" s="10">
        <v>500000</v>
      </c>
      <c r="I73" s="10">
        <v>1300000</v>
      </c>
      <c r="J73" s="10">
        <v>475000</v>
      </c>
      <c r="K73" s="10">
        <v>1300000</v>
      </c>
      <c r="L73" s="10">
        <v>450000</v>
      </c>
      <c r="M73" s="10">
        <v>1000000</v>
      </c>
      <c r="N73" s="10">
        <v>383000</v>
      </c>
      <c r="O73" s="10">
        <v>900000</v>
      </c>
      <c r="P73" s="10">
        <v>307000</v>
      </c>
      <c r="Q73" s="10">
        <v>900000</v>
      </c>
      <c r="R73" s="10">
        <f t="shared" ref="R73:R136" si="14">H73+(H73*$R$5)</f>
        <v>526000</v>
      </c>
      <c r="S73" s="10">
        <f t="shared" ref="S73:S136" si="15">I73+(I73*$R$5)</f>
        <v>1367600</v>
      </c>
      <c r="T73" s="10">
        <f t="shared" ref="T73:T136" si="16">J73+(J73*$R$5)</f>
        <v>499700</v>
      </c>
      <c r="U73" s="10">
        <f t="shared" ref="U73:U136" si="17">K73+(K73*$R$5)</f>
        <v>1367600</v>
      </c>
      <c r="V73" s="10">
        <f t="shared" ref="V73:V136" si="18">L73+(L73*$R$5)</f>
        <v>473400</v>
      </c>
      <c r="W73" s="10">
        <f t="shared" ref="W73:W136" si="19">M73+(M73*$R$5)</f>
        <v>1052000</v>
      </c>
      <c r="X73" s="10">
        <f t="shared" ref="X73:X136" si="20">N73+(N73*$R$5)</f>
        <v>402916</v>
      </c>
      <c r="Y73" s="10">
        <f t="shared" ref="Y73:Y136" si="21">O73+(O73*$R$5)</f>
        <v>946800</v>
      </c>
      <c r="Z73" s="10">
        <f t="shared" ref="Z73:Z136" si="22">P73+(P73*$R$5)</f>
        <v>322964</v>
      </c>
      <c r="AA73" s="10">
        <f t="shared" ref="AA73:AA136" si="23">Q73+(Q73*$R$5)</f>
        <v>946800</v>
      </c>
      <c r="AB73" s="11" t="s">
        <v>79</v>
      </c>
      <c r="AD73" s="94">
        <f>VLOOKUP(A73,'ANEXO No. 1'!$A:$K,5,0)</f>
        <v>1</v>
      </c>
      <c r="AE73" s="88">
        <f>VLOOKUP(A73,'ANEXO No. 1'!$A:$K,6,0)</f>
        <v>100</v>
      </c>
      <c r="AF73" s="97">
        <f>VLOOKUP(A73,'ANEXO No. 1'!$A:$K,7,0)</f>
        <v>3</v>
      </c>
      <c r="AG73" s="62">
        <f>VLOOKUP(A73,'ANEXO No. 1'!$A:$K,8,0)</f>
        <v>1000000</v>
      </c>
      <c r="AH73" s="62">
        <f>VLOOKUP(A73,'ANEXO No. 1'!$A:$K,9,0)</f>
        <v>3000000</v>
      </c>
      <c r="AI73" s="62">
        <f>VLOOKUP(A73,'ANEXO No. 1'!$A:$K,10,0)</f>
        <v>1300000</v>
      </c>
      <c r="AJ73" s="62">
        <f t="shared" ref="AJ73:AJ136" si="24">+AG73+($AG$8*$AJ$5)</f>
        <v>1378300</v>
      </c>
      <c r="AK73" s="62">
        <f t="shared" ref="AK73:AK136" si="25">+AH73+($AH$8*$AJ$5)</f>
        <v>4134900</v>
      </c>
      <c r="AL73" s="62">
        <f t="shared" ref="AL73:AL136" si="26">+AI73+($AI$8*$AJ$5)</f>
        <v>1367600</v>
      </c>
      <c r="AM73" s="11" t="str">
        <f>VLOOKUP(A73,'ANEXO No. 1'!$A:$K,11,0)</f>
        <v>FI</v>
      </c>
    </row>
    <row r="74" spans="1:39" s="12" customFormat="1" ht="12" customHeight="1" x14ac:dyDescent="0.25">
      <c r="A74" s="8">
        <v>67</v>
      </c>
      <c r="B74" s="9" t="s">
        <v>77</v>
      </c>
      <c r="C74" s="9" t="s">
        <v>116</v>
      </c>
      <c r="D74" s="16" t="s">
        <v>77</v>
      </c>
      <c r="E74" s="8">
        <v>9</v>
      </c>
      <c r="F74" s="8">
        <v>100</v>
      </c>
      <c r="G74" s="8">
        <v>3</v>
      </c>
      <c r="H74" s="10">
        <v>8000000</v>
      </c>
      <c r="I74" s="10">
        <v>1300000</v>
      </c>
      <c r="J74" s="10">
        <v>7600000</v>
      </c>
      <c r="K74" s="10">
        <v>1300000</v>
      </c>
      <c r="L74" s="10">
        <v>7200000</v>
      </c>
      <c r="M74" s="10">
        <v>1000000</v>
      </c>
      <c r="N74" s="10">
        <v>6120000</v>
      </c>
      <c r="O74" s="10">
        <v>900000</v>
      </c>
      <c r="P74" s="10">
        <v>4896000</v>
      </c>
      <c r="Q74" s="10">
        <v>900000</v>
      </c>
      <c r="R74" s="10">
        <f t="shared" si="14"/>
        <v>8416000</v>
      </c>
      <c r="S74" s="10">
        <f t="shared" si="15"/>
        <v>1367600</v>
      </c>
      <c r="T74" s="10">
        <f t="shared" si="16"/>
        <v>7995200</v>
      </c>
      <c r="U74" s="10">
        <f t="shared" si="17"/>
        <v>1367600</v>
      </c>
      <c r="V74" s="10">
        <f t="shared" si="18"/>
        <v>7574400</v>
      </c>
      <c r="W74" s="10">
        <f t="shared" si="19"/>
        <v>1052000</v>
      </c>
      <c r="X74" s="10">
        <f t="shared" si="20"/>
        <v>6438240</v>
      </c>
      <c r="Y74" s="10">
        <f t="shared" si="21"/>
        <v>946800</v>
      </c>
      <c r="Z74" s="10">
        <f t="shared" si="22"/>
        <v>5150592</v>
      </c>
      <c r="AA74" s="10">
        <f t="shared" si="23"/>
        <v>946800</v>
      </c>
      <c r="AB74" s="11" t="s">
        <v>79</v>
      </c>
      <c r="AD74" s="94">
        <f>VLOOKUP(A74,'ANEXO No. 1'!$A:$K,5,0)</f>
        <v>9</v>
      </c>
      <c r="AE74" s="88">
        <f>VLOOKUP(A74,'ANEXO No. 1'!$A:$K,6,0)</f>
        <v>100</v>
      </c>
      <c r="AF74" s="97">
        <f>VLOOKUP(A74,'ANEXO No. 1'!$A:$K,7,0)</f>
        <v>3</v>
      </c>
      <c r="AG74" s="62">
        <f>VLOOKUP(A74,'ANEXO No. 1'!$A:$K,8,0)</f>
        <v>16000000</v>
      </c>
      <c r="AH74" s="62">
        <f>VLOOKUP(A74,'ANEXO No. 1'!$A:$K,9,0)</f>
        <v>48000000</v>
      </c>
      <c r="AI74" s="62">
        <f>VLOOKUP(A74,'ANEXO No. 1'!$A:$K,10,0)</f>
        <v>1300000</v>
      </c>
      <c r="AJ74" s="62">
        <f t="shared" si="24"/>
        <v>16378300</v>
      </c>
      <c r="AK74" s="62">
        <f t="shared" si="25"/>
        <v>49134900</v>
      </c>
      <c r="AL74" s="62">
        <f t="shared" si="26"/>
        <v>1367600</v>
      </c>
      <c r="AM74" s="11" t="str">
        <f>VLOOKUP(A74,'ANEXO No. 1'!$A:$K,11,0)</f>
        <v>FI</v>
      </c>
    </row>
    <row r="75" spans="1:39" s="12" customFormat="1" ht="12" customHeight="1" x14ac:dyDescent="0.25">
      <c r="A75" s="8">
        <v>68</v>
      </c>
      <c r="B75" s="9" t="s">
        <v>77</v>
      </c>
      <c r="C75" s="9" t="s">
        <v>117</v>
      </c>
      <c r="D75" s="16" t="s">
        <v>77</v>
      </c>
      <c r="E75" s="8">
        <v>5</v>
      </c>
      <c r="F75" s="8">
        <v>70</v>
      </c>
      <c r="G75" s="8">
        <v>2</v>
      </c>
      <c r="H75" s="10">
        <v>3675000</v>
      </c>
      <c r="I75" s="10">
        <v>1300000</v>
      </c>
      <c r="J75" s="10">
        <v>3500000</v>
      </c>
      <c r="K75" s="10">
        <v>1300000</v>
      </c>
      <c r="L75" s="10">
        <v>3325000</v>
      </c>
      <c r="M75" s="10">
        <v>1000000</v>
      </c>
      <c r="N75" s="10">
        <v>3150000</v>
      </c>
      <c r="O75" s="10">
        <v>900000</v>
      </c>
      <c r="P75" s="10">
        <v>2975000</v>
      </c>
      <c r="Q75" s="10">
        <v>900000</v>
      </c>
      <c r="R75" s="10">
        <f t="shared" si="14"/>
        <v>3866100</v>
      </c>
      <c r="S75" s="10">
        <f t="shared" si="15"/>
        <v>1367600</v>
      </c>
      <c r="T75" s="10">
        <f t="shared" si="16"/>
        <v>3682000</v>
      </c>
      <c r="U75" s="10">
        <f t="shared" si="17"/>
        <v>1367600</v>
      </c>
      <c r="V75" s="10">
        <f t="shared" si="18"/>
        <v>3497900</v>
      </c>
      <c r="W75" s="10">
        <f t="shared" si="19"/>
        <v>1052000</v>
      </c>
      <c r="X75" s="10">
        <f t="shared" si="20"/>
        <v>3313800</v>
      </c>
      <c r="Y75" s="10">
        <f t="shared" si="21"/>
        <v>946800</v>
      </c>
      <c r="Z75" s="10">
        <f t="shared" si="22"/>
        <v>3129700</v>
      </c>
      <c r="AA75" s="10">
        <f t="shared" si="23"/>
        <v>946800</v>
      </c>
      <c r="AB75" s="11" t="s">
        <v>79</v>
      </c>
      <c r="AD75" s="94">
        <f>VLOOKUP(A75,'ANEXO No. 1'!$A:$K,5,0)</f>
        <v>5</v>
      </c>
      <c r="AE75" s="88">
        <f>VLOOKUP(A75,'ANEXO No. 1'!$A:$K,6,0)</f>
        <v>70</v>
      </c>
      <c r="AF75" s="97">
        <f>VLOOKUP(A75,'ANEXO No. 1'!$A:$K,7,0)</f>
        <v>2</v>
      </c>
      <c r="AG75" s="62">
        <f>VLOOKUP(A75,'ANEXO No. 1'!$A:$K,8,0)</f>
        <v>7000000</v>
      </c>
      <c r="AH75" s="62">
        <f>VLOOKUP(A75,'ANEXO No. 1'!$A:$K,9,0)</f>
        <v>14000000</v>
      </c>
      <c r="AI75" s="62">
        <f>VLOOKUP(A75,'ANEXO No. 1'!$A:$K,10,0)</f>
        <v>1300000</v>
      </c>
      <c r="AJ75" s="62">
        <f t="shared" si="24"/>
        <v>7378300</v>
      </c>
      <c r="AK75" s="62">
        <f t="shared" si="25"/>
        <v>15134900</v>
      </c>
      <c r="AL75" s="62">
        <f t="shared" si="26"/>
        <v>1367600</v>
      </c>
      <c r="AM75" s="11" t="str">
        <f>VLOOKUP(A75,'ANEXO No. 1'!$A:$K,11,0)</f>
        <v>FI</v>
      </c>
    </row>
    <row r="76" spans="1:39" s="12" customFormat="1" ht="12" customHeight="1" x14ac:dyDescent="0.25">
      <c r="A76" s="8">
        <v>69</v>
      </c>
      <c r="B76" s="9" t="s">
        <v>77</v>
      </c>
      <c r="C76" s="9" t="s">
        <v>118</v>
      </c>
      <c r="D76" s="16" t="s">
        <v>77</v>
      </c>
      <c r="E76" s="8">
        <v>6</v>
      </c>
      <c r="F76" s="8">
        <v>100</v>
      </c>
      <c r="G76" s="8">
        <v>3</v>
      </c>
      <c r="H76" s="10">
        <v>6250000</v>
      </c>
      <c r="I76" s="10">
        <v>1300000</v>
      </c>
      <c r="J76" s="10">
        <v>5938000</v>
      </c>
      <c r="K76" s="10">
        <v>1300000</v>
      </c>
      <c r="L76" s="10">
        <v>5625000</v>
      </c>
      <c r="M76" s="10">
        <v>1000000</v>
      </c>
      <c r="N76" s="10">
        <v>4782000</v>
      </c>
      <c r="O76" s="10">
        <v>900000</v>
      </c>
      <c r="P76" s="10">
        <v>3826000</v>
      </c>
      <c r="Q76" s="10">
        <v>900000</v>
      </c>
      <c r="R76" s="10">
        <f t="shared" si="14"/>
        <v>6575000</v>
      </c>
      <c r="S76" s="10">
        <f t="shared" si="15"/>
        <v>1367600</v>
      </c>
      <c r="T76" s="10">
        <f t="shared" si="16"/>
        <v>6246776</v>
      </c>
      <c r="U76" s="10">
        <f t="shared" si="17"/>
        <v>1367600</v>
      </c>
      <c r="V76" s="10">
        <f t="shared" si="18"/>
        <v>5917500</v>
      </c>
      <c r="W76" s="10">
        <f t="shared" si="19"/>
        <v>1052000</v>
      </c>
      <c r="X76" s="10">
        <f t="shared" si="20"/>
        <v>5030664</v>
      </c>
      <c r="Y76" s="10">
        <f t="shared" si="21"/>
        <v>946800</v>
      </c>
      <c r="Z76" s="10">
        <f t="shared" si="22"/>
        <v>4024952</v>
      </c>
      <c r="AA76" s="10">
        <f t="shared" si="23"/>
        <v>946800</v>
      </c>
      <c r="AB76" s="11" t="s">
        <v>79</v>
      </c>
      <c r="AD76" s="94">
        <f>VLOOKUP(A76,'ANEXO No. 1'!$A:$K,5,0)</f>
        <v>6</v>
      </c>
      <c r="AE76" s="88">
        <f>VLOOKUP(A76,'ANEXO No. 1'!$A:$K,6,0)</f>
        <v>100</v>
      </c>
      <c r="AF76" s="97">
        <f>VLOOKUP(A76,'ANEXO No. 1'!$A:$K,7,0)</f>
        <v>3</v>
      </c>
      <c r="AG76" s="62">
        <f>VLOOKUP(A76,'ANEXO No. 1'!$A:$K,8,0)</f>
        <v>12500000</v>
      </c>
      <c r="AH76" s="62">
        <f>VLOOKUP(A76,'ANEXO No. 1'!$A:$K,9,0)</f>
        <v>37500000</v>
      </c>
      <c r="AI76" s="62">
        <f>VLOOKUP(A76,'ANEXO No. 1'!$A:$K,10,0)</f>
        <v>1300000</v>
      </c>
      <c r="AJ76" s="62">
        <f t="shared" si="24"/>
        <v>12878300</v>
      </c>
      <c r="AK76" s="62">
        <f t="shared" si="25"/>
        <v>38634900</v>
      </c>
      <c r="AL76" s="62">
        <f t="shared" si="26"/>
        <v>1367600</v>
      </c>
      <c r="AM76" s="11" t="str">
        <f>VLOOKUP(A76,'ANEXO No. 1'!$A:$K,11,0)</f>
        <v>FI</v>
      </c>
    </row>
    <row r="77" spans="1:39" s="12" customFormat="1" ht="12" customHeight="1" x14ac:dyDescent="0.25">
      <c r="A77" s="8">
        <v>70</v>
      </c>
      <c r="B77" s="9" t="s">
        <v>77</v>
      </c>
      <c r="C77" s="9" t="s">
        <v>119</v>
      </c>
      <c r="D77" s="16" t="s">
        <v>77</v>
      </c>
      <c r="E77" s="8">
        <v>1</v>
      </c>
      <c r="F77" s="8">
        <v>40</v>
      </c>
      <c r="G77" s="8">
        <v>1</v>
      </c>
      <c r="H77" s="10">
        <v>2500000</v>
      </c>
      <c r="I77" s="10">
        <v>1300000</v>
      </c>
      <c r="J77" s="10">
        <v>2375000</v>
      </c>
      <c r="K77" s="10">
        <v>1300000</v>
      </c>
      <c r="L77" s="10">
        <v>2250000</v>
      </c>
      <c r="M77" s="10">
        <v>1000000</v>
      </c>
      <c r="N77" s="10">
        <v>1913000</v>
      </c>
      <c r="O77" s="10">
        <v>900000</v>
      </c>
      <c r="P77" s="10">
        <v>1531000</v>
      </c>
      <c r="Q77" s="10">
        <v>900000</v>
      </c>
      <c r="R77" s="10">
        <f t="shared" si="14"/>
        <v>2630000</v>
      </c>
      <c r="S77" s="10">
        <f t="shared" si="15"/>
        <v>1367600</v>
      </c>
      <c r="T77" s="10">
        <f t="shared" si="16"/>
        <v>2498500</v>
      </c>
      <c r="U77" s="10">
        <f t="shared" si="17"/>
        <v>1367600</v>
      </c>
      <c r="V77" s="10">
        <f t="shared" si="18"/>
        <v>2367000</v>
      </c>
      <c r="W77" s="10">
        <f t="shared" si="19"/>
        <v>1052000</v>
      </c>
      <c r="X77" s="10">
        <f t="shared" si="20"/>
        <v>2012476</v>
      </c>
      <c r="Y77" s="10">
        <f t="shared" si="21"/>
        <v>946800</v>
      </c>
      <c r="Z77" s="10">
        <f t="shared" si="22"/>
        <v>1610612</v>
      </c>
      <c r="AA77" s="10">
        <f t="shared" si="23"/>
        <v>946800</v>
      </c>
      <c r="AB77" s="11" t="s">
        <v>79</v>
      </c>
      <c r="AD77" s="94">
        <f>VLOOKUP(A77,'ANEXO No. 1'!$A:$K,5,0)</f>
        <v>1</v>
      </c>
      <c r="AE77" s="88">
        <f>VLOOKUP(A77,'ANEXO No. 1'!$A:$K,6,0)</f>
        <v>40</v>
      </c>
      <c r="AF77" s="97">
        <f>VLOOKUP(A77,'ANEXO No. 1'!$A:$K,7,0)</f>
        <v>1</v>
      </c>
      <c r="AG77" s="62">
        <f>VLOOKUP(A77,'ANEXO No. 1'!$A:$K,8,0)</f>
        <v>2500000</v>
      </c>
      <c r="AH77" s="62">
        <f>VLOOKUP(A77,'ANEXO No. 1'!$A:$K,9,0)</f>
        <v>2500000</v>
      </c>
      <c r="AI77" s="62">
        <f>VLOOKUP(A77,'ANEXO No. 1'!$A:$K,10,0)</f>
        <v>1300000</v>
      </c>
      <c r="AJ77" s="62">
        <f t="shared" si="24"/>
        <v>2878300</v>
      </c>
      <c r="AK77" s="62">
        <f t="shared" si="25"/>
        <v>3634900</v>
      </c>
      <c r="AL77" s="62">
        <f t="shared" si="26"/>
        <v>1367600</v>
      </c>
      <c r="AM77" s="11" t="str">
        <f>VLOOKUP(A77,'ANEXO No. 1'!$A:$K,11,0)</f>
        <v>FI</v>
      </c>
    </row>
    <row r="78" spans="1:39" s="12" customFormat="1" ht="12" customHeight="1" x14ac:dyDescent="0.25">
      <c r="A78" s="8">
        <v>71</v>
      </c>
      <c r="B78" s="18" t="s">
        <v>120</v>
      </c>
      <c r="C78" s="9" t="s">
        <v>121</v>
      </c>
      <c r="D78" s="18" t="s">
        <v>122</v>
      </c>
      <c r="E78" s="19">
        <v>6</v>
      </c>
      <c r="F78" s="20">
        <v>6</v>
      </c>
      <c r="G78" s="21">
        <v>1</v>
      </c>
      <c r="H78" s="10">
        <v>10559000</v>
      </c>
      <c r="I78" s="10">
        <v>1300000</v>
      </c>
      <c r="J78" s="10">
        <v>10056000</v>
      </c>
      <c r="K78" s="10">
        <v>1300000</v>
      </c>
      <c r="L78" s="10">
        <v>9141000</v>
      </c>
      <c r="M78" s="10">
        <v>1000000</v>
      </c>
      <c r="N78" s="10">
        <v>7948000</v>
      </c>
      <c r="O78" s="10">
        <v>900000</v>
      </c>
      <c r="P78" s="10">
        <v>7225000</v>
      </c>
      <c r="Q78" s="10">
        <v>900000</v>
      </c>
      <c r="R78" s="10">
        <f t="shared" si="14"/>
        <v>11108068</v>
      </c>
      <c r="S78" s="10">
        <f t="shared" si="15"/>
        <v>1367600</v>
      </c>
      <c r="T78" s="10">
        <f t="shared" si="16"/>
        <v>10578912</v>
      </c>
      <c r="U78" s="10">
        <f t="shared" si="17"/>
        <v>1367600</v>
      </c>
      <c r="V78" s="10">
        <f t="shared" si="18"/>
        <v>9616332</v>
      </c>
      <c r="W78" s="10">
        <f t="shared" si="19"/>
        <v>1052000</v>
      </c>
      <c r="X78" s="10">
        <f t="shared" si="20"/>
        <v>8361296</v>
      </c>
      <c r="Y78" s="10">
        <f t="shared" si="21"/>
        <v>946800</v>
      </c>
      <c r="Z78" s="10">
        <f t="shared" si="22"/>
        <v>7600700</v>
      </c>
      <c r="AA78" s="10">
        <f t="shared" si="23"/>
        <v>946800</v>
      </c>
      <c r="AB78" s="22" t="s">
        <v>123</v>
      </c>
      <c r="AD78" s="94">
        <f>VLOOKUP(A78,'ANEXO No. 1'!$A:$K,5,0)</f>
        <v>6</v>
      </c>
      <c r="AE78" s="88">
        <f>VLOOKUP(A78,'ANEXO No. 1'!$A:$K,6,0)</f>
        <v>6</v>
      </c>
      <c r="AF78" s="97">
        <f>VLOOKUP(A78,'ANEXO No. 1'!$A:$K,7,0)</f>
        <v>1</v>
      </c>
      <c r="AG78" s="62">
        <f>VLOOKUP(A78,'ANEXO No. 1'!$A:$K,8,0)</f>
        <v>7225000</v>
      </c>
      <c r="AH78" s="62">
        <f>VLOOKUP(A78,'ANEXO No. 1'!$A:$K,9,0)</f>
        <v>7225000</v>
      </c>
      <c r="AI78" s="62">
        <f>VLOOKUP(A78,'ANEXO No. 1'!$A:$K,10,0)</f>
        <v>900000</v>
      </c>
      <c r="AJ78" s="62">
        <f t="shared" si="24"/>
        <v>7603300</v>
      </c>
      <c r="AK78" s="62">
        <f t="shared" si="25"/>
        <v>8359900</v>
      </c>
      <c r="AL78" s="62">
        <f t="shared" si="26"/>
        <v>967600</v>
      </c>
      <c r="AM78" s="11" t="str">
        <f>VLOOKUP(A78,'ANEXO No. 1'!$A:$K,11,0)</f>
        <v>FAA</v>
      </c>
    </row>
    <row r="79" spans="1:39" s="12" customFormat="1" ht="12" customHeight="1" x14ac:dyDescent="0.25">
      <c r="A79" s="8">
        <v>72</v>
      </c>
      <c r="B79" s="23" t="s">
        <v>120</v>
      </c>
      <c r="C79" s="9" t="s">
        <v>124</v>
      </c>
      <c r="D79" s="23" t="s">
        <v>125</v>
      </c>
      <c r="E79" s="24">
        <v>6</v>
      </c>
      <c r="F79" s="25">
        <v>10</v>
      </c>
      <c r="G79" s="26">
        <v>1</v>
      </c>
      <c r="H79" s="10">
        <v>9937000</v>
      </c>
      <c r="I79" s="10">
        <v>1300000</v>
      </c>
      <c r="J79" s="10">
        <v>9463000</v>
      </c>
      <c r="K79" s="10">
        <v>1300000</v>
      </c>
      <c r="L79" s="10">
        <v>8602000</v>
      </c>
      <c r="M79" s="10">
        <v>1000000</v>
      </c>
      <c r="N79" s="10">
        <v>7480000</v>
      </c>
      <c r="O79" s="10">
        <v>900000</v>
      </c>
      <c r="P79" s="10">
        <v>6800000</v>
      </c>
      <c r="Q79" s="10">
        <v>900000</v>
      </c>
      <c r="R79" s="10">
        <f t="shared" si="14"/>
        <v>10453724</v>
      </c>
      <c r="S79" s="10">
        <f t="shared" si="15"/>
        <v>1367600</v>
      </c>
      <c r="T79" s="10">
        <f t="shared" si="16"/>
        <v>9955076</v>
      </c>
      <c r="U79" s="10">
        <f t="shared" si="17"/>
        <v>1367600</v>
      </c>
      <c r="V79" s="10">
        <f t="shared" si="18"/>
        <v>9049304</v>
      </c>
      <c r="W79" s="10">
        <f t="shared" si="19"/>
        <v>1052000</v>
      </c>
      <c r="X79" s="10">
        <f t="shared" si="20"/>
        <v>7868960</v>
      </c>
      <c r="Y79" s="10">
        <f t="shared" si="21"/>
        <v>946800</v>
      </c>
      <c r="Z79" s="10">
        <f t="shared" si="22"/>
        <v>7153600</v>
      </c>
      <c r="AA79" s="10">
        <f t="shared" si="23"/>
        <v>946800</v>
      </c>
      <c r="AB79" s="11" t="s">
        <v>123</v>
      </c>
      <c r="AD79" s="94">
        <f>VLOOKUP(A79,'ANEXO No. 1'!$A:$K,5,0)</f>
        <v>6</v>
      </c>
      <c r="AE79" s="88">
        <f>VLOOKUP(A79,'ANEXO No. 1'!$A:$K,6,0)</f>
        <v>10</v>
      </c>
      <c r="AF79" s="97">
        <f>VLOOKUP(A79,'ANEXO No. 1'!$A:$K,7,0)</f>
        <v>1</v>
      </c>
      <c r="AG79" s="62">
        <f>VLOOKUP(A79,'ANEXO No. 1'!$A:$K,8,0)</f>
        <v>6800000</v>
      </c>
      <c r="AH79" s="62">
        <f>VLOOKUP(A79,'ANEXO No. 1'!$A:$K,9,0)</f>
        <v>6800000</v>
      </c>
      <c r="AI79" s="62">
        <f>VLOOKUP(A79,'ANEXO No. 1'!$A:$K,10,0)</f>
        <v>900000</v>
      </c>
      <c r="AJ79" s="62">
        <f t="shared" si="24"/>
        <v>7178300</v>
      </c>
      <c r="AK79" s="62">
        <f t="shared" si="25"/>
        <v>7934900</v>
      </c>
      <c r="AL79" s="62">
        <f t="shared" si="26"/>
        <v>967600</v>
      </c>
      <c r="AM79" s="11" t="str">
        <f>VLOOKUP(A79,'ANEXO No. 1'!$A:$K,11,0)</f>
        <v>FAA</v>
      </c>
    </row>
    <row r="80" spans="1:39" s="12" customFormat="1" ht="12" customHeight="1" x14ac:dyDescent="0.25">
      <c r="A80" s="8">
        <v>73</v>
      </c>
      <c r="B80" s="23" t="s">
        <v>120</v>
      </c>
      <c r="C80" s="9" t="s">
        <v>126</v>
      </c>
      <c r="D80" s="23" t="s">
        <v>127</v>
      </c>
      <c r="E80" s="24">
        <v>6</v>
      </c>
      <c r="F80" s="25">
        <v>10</v>
      </c>
      <c r="G80" s="26">
        <v>1</v>
      </c>
      <c r="H80" s="10">
        <v>15527000</v>
      </c>
      <c r="I80" s="10">
        <v>1300000</v>
      </c>
      <c r="J80" s="10">
        <v>14787000</v>
      </c>
      <c r="K80" s="10">
        <v>1300000</v>
      </c>
      <c r="L80" s="10">
        <v>13442000</v>
      </c>
      <c r="M80" s="10">
        <v>1000000</v>
      </c>
      <c r="N80" s="10">
        <v>11688000</v>
      </c>
      <c r="O80" s="10">
        <v>900000</v>
      </c>
      <c r="P80" s="10">
        <v>10625000</v>
      </c>
      <c r="Q80" s="10">
        <v>900000</v>
      </c>
      <c r="R80" s="10">
        <f t="shared" si="14"/>
        <v>16334404</v>
      </c>
      <c r="S80" s="10">
        <f t="shared" si="15"/>
        <v>1367600</v>
      </c>
      <c r="T80" s="10">
        <f t="shared" si="16"/>
        <v>15555924</v>
      </c>
      <c r="U80" s="10">
        <f t="shared" si="17"/>
        <v>1367600</v>
      </c>
      <c r="V80" s="10">
        <f t="shared" si="18"/>
        <v>14140984</v>
      </c>
      <c r="W80" s="10">
        <f t="shared" si="19"/>
        <v>1052000</v>
      </c>
      <c r="X80" s="10">
        <f t="shared" si="20"/>
        <v>12295776</v>
      </c>
      <c r="Y80" s="10">
        <f t="shared" si="21"/>
        <v>946800</v>
      </c>
      <c r="Z80" s="10">
        <f t="shared" si="22"/>
        <v>11177500</v>
      </c>
      <c r="AA80" s="10">
        <f t="shared" si="23"/>
        <v>946800</v>
      </c>
      <c r="AB80" s="11" t="s">
        <v>123</v>
      </c>
      <c r="AD80" s="94">
        <f>VLOOKUP(A80,'ANEXO No. 1'!$A:$K,5,0)</f>
        <v>6</v>
      </c>
      <c r="AE80" s="88">
        <f>VLOOKUP(A80,'ANEXO No. 1'!$A:$K,6,0)</f>
        <v>10</v>
      </c>
      <c r="AF80" s="97">
        <f>VLOOKUP(A80,'ANEXO No. 1'!$A:$K,7,0)</f>
        <v>1</v>
      </c>
      <c r="AG80" s="62">
        <f>VLOOKUP(A80,'ANEXO No. 1'!$A:$K,8,0)</f>
        <v>10625000</v>
      </c>
      <c r="AH80" s="62">
        <f>VLOOKUP(A80,'ANEXO No. 1'!$A:$K,9,0)</f>
        <v>10625000</v>
      </c>
      <c r="AI80" s="62">
        <f>VLOOKUP(A80,'ANEXO No. 1'!$A:$K,10,0)</f>
        <v>900000</v>
      </c>
      <c r="AJ80" s="62">
        <f t="shared" si="24"/>
        <v>11003300</v>
      </c>
      <c r="AK80" s="62">
        <f t="shared" si="25"/>
        <v>11759900</v>
      </c>
      <c r="AL80" s="62">
        <f t="shared" si="26"/>
        <v>967600</v>
      </c>
      <c r="AM80" s="11" t="str">
        <f>VLOOKUP(A80,'ANEXO No. 1'!$A:$K,11,0)</f>
        <v>FAA</v>
      </c>
    </row>
    <row r="81" spans="1:39" s="12" customFormat="1" ht="12" customHeight="1" x14ac:dyDescent="0.25">
      <c r="A81" s="8">
        <v>74</v>
      </c>
      <c r="B81" s="23" t="s">
        <v>120</v>
      </c>
      <c r="C81" s="9" t="s">
        <v>128</v>
      </c>
      <c r="D81" s="23" t="s">
        <v>129</v>
      </c>
      <c r="E81" s="24">
        <v>6</v>
      </c>
      <c r="F81" s="25">
        <v>10</v>
      </c>
      <c r="G81" s="26">
        <v>1</v>
      </c>
      <c r="H81" s="10">
        <v>6833000</v>
      </c>
      <c r="I81" s="10">
        <v>1300000</v>
      </c>
      <c r="J81" s="10">
        <v>6507000</v>
      </c>
      <c r="K81" s="10">
        <v>1300000</v>
      </c>
      <c r="L81" s="10">
        <v>5915000</v>
      </c>
      <c r="M81" s="10">
        <v>1000000</v>
      </c>
      <c r="N81" s="10">
        <v>5143000</v>
      </c>
      <c r="O81" s="10">
        <v>900000</v>
      </c>
      <c r="P81" s="10">
        <v>4675000</v>
      </c>
      <c r="Q81" s="10">
        <v>900000</v>
      </c>
      <c r="R81" s="10">
        <f t="shared" si="14"/>
        <v>7188316</v>
      </c>
      <c r="S81" s="10">
        <f t="shared" si="15"/>
        <v>1367600</v>
      </c>
      <c r="T81" s="10">
        <f t="shared" si="16"/>
        <v>6845364</v>
      </c>
      <c r="U81" s="10">
        <f t="shared" si="17"/>
        <v>1367600</v>
      </c>
      <c r="V81" s="10">
        <f t="shared" si="18"/>
        <v>6222580</v>
      </c>
      <c r="W81" s="10">
        <f t="shared" si="19"/>
        <v>1052000</v>
      </c>
      <c r="X81" s="10">
        <f t="shared" si="20"/>
        <v>5410436</v>
      </c>
      <c r="Y81" s="10">
        <f t="shared" si="21"/>
        <v>946800</v>
      </c>
      <c r="Z81" s="10">
        <f t="shared" si="22"/>
        <v>4918100</v>
      </c>
      <c r="AA81" s="10">
        <f t="shared" si="23"/>
        <v>946800</v>
      </c>
      <c r="AB81" s="11" t="s">
        <v>123</v>
      </c>
      <c r="AD81" s="94">
        <f>VLOOKUP(A81,'ANEXO No. 1'!$A:$K,5,0)</f>
        <v>6</v>
      </c>
      <c r="AE81" s="88">
        <f>VLOOKUP(A81,'ANEXO No. 1'!$A:$K,6,0)</f>
        <v>10</v>
      </c>
      <c r="AF81" s="97">
        <f>VLOOKUP(A81,'ANEXO No. 1'!$A:$K,7,0)</f>
        <v>1</v>
      </c>
      <c r="AG81" s="62">
        <f>VLOOKUP(A81,'ANEXO No. 1'!$A:$K,8,0)</f>
        <v>4675000</v>
      </c>
      <c r="AH81" s="62">
        <f>VLOOKUP(A81,'ANEXO No. 1'!$A:$K,9,0)</f>
        <v>4675000</v>
      </c>
      <c r="AI81" s="62">
        <f>VLOOKUP(A81,'ANEXO No. 1'!$A:$K,10,0)</f>
        <v>900000</v>
      </c>
      <c r="AJ81" s="62">
        <f t="shared" si="24"/>
        <v>5053300</v>
      </c>
      <c r="AK81" s="62">
        <f t="shared" si="25"/>
        <v>5809900</v>
      </c>
      <c r="AL81" s="62">
        <f t="shared" si="26"/>
        <v>967600</v>
      </c>
      <c r="AM81" s="11" t="str">
        <f>VLOOKUP(A81,'ANEXO No. 1'!$A:$K,11,0)</f>
        <v>FAA</v>
      </c>
    </row>
    <row r="82" spans="1:39" s="12" customFormat="1" ht="39.75" customHeight="1" x14ac:dyDescent="0.25">
      <c r="A82" s="8">
        <v>75</v>
      </c>
      <c r="B82" s="23" t="s">
        <v>120</v>
      </c>
      <c r="C82" s="9" t="s">
        <v>130</v>
      </c>
      <c r="D82" s="23" t="s">
        <v>131</v>
      </c>
      <c r="E82" s="24">
        <v>6</v>
      </c>
      <c r="F82" s="25">
        <v>10</v>
      </c>
      <c r="G82" s="25">
        <v>1</v>
      </c>
      <c r="H82" s="10">
        <v>12421000</v>
      </c>
      <c r="I82" s="10">
        <v>1300000</v>
      </c>
      <c r="J82" s="10">
        <v>11829000</v>
      </c>
      <c r="K82" s="10">
        <v>1300000</v>
      </c>
      <c r="L82" s="10">
        <v>10753000</v>
      </c>
      <c r="M82" s="10">
        <v>1000000</v>
      </c>
      <c r="N82" s="10">
        <v>9350000</v>
      </c>
      <c r="O82" s="10">
        <v>900000</v>
      </c>
      <c r="P82" s="10">
        <v>8500000</v>
      </c>
      <c r="Q82" s="10">
        <v>900000</v>
      </c>
      <c r="R82" s="10">
        <f t="shared" si="14"/>
        <v>13066892</v>
      </c>
      <c r="S82" s="10">
        <f t="shared" si="15"/>
        <v>1367600</v>
      </c>
      <c r="T82" s="10">
        <f t="shared" si="16"/>
        <v>12444108</v>
      </c>
      <c r="U82" s="10">
        <f t="shared" si="17"/>
        <v>1367600</v>
      </c>
      <c r="V82" s="10">
        <f t="shared" si="18"/>
        <v>11312156</v>
      </c>
      <c r="W82" s="10">
        <f t="shared" si="19"/>
        <v>1052000</v>
      </c>
      <c r="X82" s="10">
        <f t="shared" si="20"/>
        <v>9836200</v>
      </c>
      <c r="Y82" s="10">
        <f t="shared" si="21"/>
        <v>946800</v>
      </c>
      <c r="Z82" s="10">
        <f t="shared" si="22"/>
        <v>8942000</v>
      </c>
      <c r="AA82" s="10">
        <f t="shared" si="23"/>
        <v>946800</v>
      </c>
      <c r="AB82" s="11" t="s">
        <v>123</v>
      </c>
      <c r="AD82" s="94">
        <f>VLOOKUP(A82,'ANEXO No. 1'!$A:$K,5,0)</f>
        <v>6</v>
      </c>
      <c r="AE82" s="88">
        <f>VLOOKUP(A82,'ANEXO No. 1'!$A:$K,6,0)</f>
        <v>10</v>
      </c>
      <c r="AF82" s="97">
        <f>VLOOKUP(A82,'ANEXO No. 1'!$A:$K,7,0)</f>
        <v>1</v>
      </c>
      <c r="AG82" s="62">
        <f>VLOOKUP(A82,'ANEXO No. 1'!$A:$K,8,0)</f>
        <v>8500000</v>
      </c>
      <c r="AH82" s="62">
        <f>VLOOKUP(A82,'ANEXO No. 1'!$A:$K,9,0)</f>
        <v>8500000</v>
      </c>
      <c r="AI82" s="62">
        <f>VLOOKUP(A82,'ANEXO No. 1'!$A:$K,10,0)</f>
        <v>900000</v>
      </c>
      <c r="AJ82" s="62">
        <f t="shared" si="24"/>
        <v>8878300</v>
      </c>
      <c r="AK82" s="62">
        <f t="shared" si="25"/>
        <v>9634900</v>
      </c>
      <c r="AL82" s="62">
        <f t="shared" si="26"/>
        <v>967600</v>
      </c>
      <c r="AM82" s="11" t="str">
        <f>VLOOKUP(A82,'ANEXO No. 1'!$A:$K,11,0)</f>
        <v>FAA</v>
      </c>
    </row>
    <row r="83" spans="1:39" s="12" customFormat="1" ht="12" customHeight="1" x14ac:dyDescent="0.25">
      <c r="A83" s="8">
        <v>76</v>
      </c>
      <c r="B83" s="23" t="s">
        <v>120</v>
      </c>
      <c r="C83" s="9" t="s">
        <v>132</v>
      </c>
      <c r="D83" s="23" t="s">
        <v>133</v>
      </c>
      <c r="E83" s="24">
        <v>4</v>
      </c>
      <c r="F83" s="25">
        <v>10</v>
      </c>
      <c r="G83" s="27">
        <v>1</v>
      </c>
      <c r="H83" s="10">
        <v>4596000</v>
      </c>
      <c r="I83" s="10">
        <v>1300000</v>
      </c>
      <c r="J83" s="10">
        <v>4377000</v>
      </c>
      <c r="K83" s="10">
        <v>1300000</v>
      </c>
      <c r="L83" s="10">
        <v>3979000</v>
      </c>
      <c r="M83" s="10">
        <v>1000000</v>
      </c>
      <c r="N83" s="10">
        <v>3460000</v>
      </c>
      <c r="O83" s="10">
        <v>900000</v>
      </c>
      <c r="P83" s="10">
        <v>3145000</v>
      </c>
      <c r="Q83" s="10">
        <v>900000</v>
      </c>
      <c r="R83" s="10">
        <f t="shared" si="14"/>
        <v>4834992</v>
      </c>
      <c r="S83" s="10">
        <f t="shared" si="15"/>
        <v>1367600</v>
      </c>
      <c r="T83" s="10">
        <f t="shared" si="16"/>
        <v>4604604</v>
      </c>
      <c r="U83" s="10">
        <f t="shared" si="17"/>
        <v>1367600</v>
      </c>
      <c r="V83" s="10">
        <f t="shared" si="18"/>
        <v>4185908</v>
      </c>
      <c r="W83" s="10">
        <f t="shared" si="19"/>
        <v>1052000</v>
      </c>
      <c r="X83" s="10">
        <f t="shared" si="20"/>
        <v>3639920</v>
      </c>
      <c r="Y83" s="10">
        <f t="shared" si="21"/>
        <v>946800</v>
      </c>
      <c r="Z83" s="10">
        <f t="shared" si="22"/>
        <v>3308540</v>
      </c>
      <c r="AA83" s="10">
        <f t="shared" si="23"/>
        <v>946800</v>
      </c>
      <c r="AB83" s="11" t="s">
        <v>123</v>
      </c>
      <c r="AD83" s="94">
        <f>VLOOKUP(A83,'ANEXO No. 1'!$A:$K,5,0)</f>
        <v>4</v>
      </c>
      <c r="AE83" s="88">
        <f>VLOOKUP(A83,'ANEXO No. 1'!$A:$K,6,0)</f>
        <v>10</v>
      </c>
      <c r="AF83" s="97">
        <f>VLOOKUP(A83,'ANEXO No. 1'!$A:$K,7,0)</f>
        <v>1</v>
      </c>
      <c r="AG83" s="62">
        <f>VLOOKUP(A83,'ANEXO No. 1'!$A:$K,8,0)</f>
        <v>3145000</v>
      </c>
      <c r="AH83" s="62">
        <f>VLOOKUP(A83,'ANEXO No. 1'!$A:$K,9,0)</f>
        <v>3145000</v>
      </c>
      <c r="AI83" s="62">
        <f>VLOOKUP(A83,'ANEXO No. 1'!$A:$K,10,0)</f>
        <v>900000</v>
      </c>
      <c r="AJ83" s="62">
        <f t="shared" si="24"/>
        <v>3523300</v>
      </c>
      <c r="AK83" s="62">
        <f t="shared" si="25"/>
        <v>4279900</v>
      </c>
      <c r="AL83" s="62">
        <f t="shared" si="26"/>
        <v>967600</v>
      </c>
      <c r="AM83" s="11" t="str">
        <f>VLOOKUP(A83,'ANEXO No. 1'!$A:$K,11,0)</f>
        <v>FAA</v>
      </c>
    </row>
    <row r="84" spans="1:39" s="12" customFormat="1" ht="12" customHeight="1" x14ac:dyDescent="0.25">
      <c r="A84" s="8">
        <v>77</v>
      </c>
      <c r="B84" s="23" t="s">
        <v>120</v>
      </c>
      <c r="C84" s="9" t="s">
        <v>134</v>
      </c>
      <c r="D84" s="23" t="s">
        <v>135</v>
      </c>
      <c r="E84" s="28">
        <v>4</v>
      </c>
      <c r="F84" s="25">
        <v>4</v>
      </c>
      <c r="G84" s="26">
        <v>1</v>
      </c>
      <c r="H84" s="10">
        <v>7453000</v>
      </c>
      <c r="I84" s="10">
        <v>1300000</v>
      </c>
      <c r="J84" s="10">
        <v>7098000</v>
      </c>
      <c r="K84" s="10">
        <v>1300000</v>
      </c>
      <c r="L84" s="10">
        <v>6452000</v>
      </c>
      <c r="M84" s="10">
        <v>1000000</v>
      </c>
      <c r="N84" s="10">
        <v>5610000</v>
      </c>
      <c r="O84" s="10">
        <v>900000</v>
      </c>
      <c r="P84" s="10">
        <v>5100000</v>
      </c>
      <c r="Q84" s="10">
        <v>900000</v>
      </c>
      <c r="R84" s="10">
        <f t="shared" si="14"/>
        <v>7840556</v>
      </c>
      <c r="S84" s="10">
        <f t="shared" si="15"/>
        <v>1367600</v>
      </c>
      <c r="T84" s="10">
        <f t="shared" si="16"/>
        <v>7467096</v>
      </c>
      <c r="U84" s="10">
        <f t="shared" si="17"/>
        <v>1367600</v>
      </c>
      <c r="V84" s="10">
        <f t="shared" si="18"/>
        <v>6787504</v>
      </c>
      <c r="W84" s="10">
        <f t="shared" si="19"/>
        <v>1052000</v>
      </c>
      <c r="X84" s="10">
        <f t="shared" si="20"/>
        <v>5901720</v>
      </c>
      <c r="Y84" s="10">
        <f t="shared" si="21"/>
        <v>946800</v>
      </c>
      <c r="Z84" s="10">
        <f t="shared" si="22"/>
        <v>5365200</v>
      </c>
      <c r="AA84" s="10">
        <f t="shared" si="23"/>
        <v>946800</v>
      </c>
      <c r="AB84" s="11" t="s">
        <v>123</v>
      </c>
      <c r="AD84" s="94">
        <f>VLOOKUP(A84,'ANEXO No. 1'!$A:$K,5,0)</f>
        <v>4</v>
      </c>
      <c r="AE84" s="88">
        <f>VLOOKUP(A84,'ANEXO No. 1'!$A:$K,6,0)</f>
        <v>4</v>
      </c>
      <c r="AF84" s="97">
        <f>VLOOKUP(A84,'ANEXO No. 1'!$A:$K,7,0)</f>
        <v>1</v>
      </c>
      <c r="AG84" s="62">
        <f>VLOOKUP(A84,'ANEXO No. 1'!$A:$K,8,0)</f>
        <v>5100000</v>
      </c>
      <c r="AH84" s="62">
        <f>VLOOKUP(A84,'ANEXO No. 1'!$A:$K,9,0)</f>
        <v>5100000</v>
      </c>
      <c r="AI84" s="62">
        <f>VLOOKUP(A84,'ANEXO No. 1'!$A:$K,10,0)</f>
        <v>900000</v>
      </c>
      <c r="AJ84" s="62">
        <f t="shared" si="24"/>
        <v>5478300</v>
      </c>
      <c r="AK84" s="62">
        <f t="shared" si="25"/>
        <v>6234900</v>
      </c>
      <c r="AL84" s="62">
        <f t="shared" si="26"/>
        <v>967600</v>
      </c>
      <c r="AM84" s="11" t="str">
        <f>VLOOKUP(A84,'ANEXO No. 1'!$A:$K,11,0)</f>
        <v>FAA</v>
      </c>
    </row>
    <row r="85" spans="1:39" s="12" customFormat="1" ht="12" customHeight="1" x14ac:dyDescent="0.25">
      <c r="A85" s="8">
        <v>78</v>
      </c>
      <c r="B85" s="23" t="s">
        <v>120</v>
      </c>
      <c r="C85" s="9" t="s">
        <v>136</v>
      </c>
      <c r="D85" s="23" t="s">
        <v>137</v>
      </c>
      <c r="E85" s="29">
        <v>4</v>
      </c>
      <c r="F85" s="25">
        <v>17</v>
      </c>
      <c r="G85" s="29">
        <v>1</v>
      </c>
      <c r="H85" s="10">
        <v>719000</v>
      </c>
      <c r="I85" s="10">
        <v>1300000</v>
      </c>
      <c r="J85" s="10">
        <v>684000</v>
      </c>
      <c r="K85" s="10">
        <v>1300000</v>
      </c>
      <c r="L85" s="10">
        <v>594000</v>
      </c>
      <c r="M85" s="10">
        <v>1000000</v>
      </c>
      <c r="N85" s="10">
        <v>3960000</v>
      </c>
      <c r="O85" s="10">
        <v>900000</v>
      </c>
      <c r="P85" s="10">
        <v>582000</v>
      </c>
      <c r="Q85" s="10">
        <v>900000</v>
      </c>
      <c r="R85" s="10">
        <f t="shared" si="14"/>
        <v>756388</v>
      </c>
      <c r="S85" s="10">
        <f t="shared" si="15"/>
        <v>1367600</v>
      </c>
      <c r="T85" s="10">
        <f t="shared" si="16"/>
        <v>719568</v>
      </c>
      <c r="U85" s="10">
        <f t="shared" si="17"/>
        <v>1367600</v>
      </c>
      <c r="V85" s="10">
        <f t="shared" si="18"/>
        <v>624888</v>
      </c>
      <c r="W85" s="10">
        <f t="shared" si="19"/>
        <v>1052000</v>
      </c>
      <c r="X85" s="10">
        <f t="shared" si="20"/>
        <v>4165920</v>
      </c>
      <c r="Y85" s="10">
        <f t="shared" si="21"/>
        <v>946800</v>
      </c>
      <c r="Z85" s="10">
        <f t="shared" si="22"/>
        <v>612264</v>
      </c>
      <c r="AA85" s="10">
        <f t="shared" si="23"/>
        <v>946800</v>
      </c>
      <c r="AB85" s="11" t="s">
        <v>123</v>
      </c>
      <c r="AD85" s="94">
        <f>VLOOKUP(A85,'ANEXO No. 1'!$A:$K,5,0)</f>
        <v>4</v>
      </c>
      <c r="AE85" s="88">
        <f>VLOOKUP(A85,'ANEXO No. 1'!$A:$K,6,0)</f>
        <v>17</v>
      </c>
      <c r="AF85" s="97">
        <f>VLOOKUP(A85,'ANEXO No. 1'!$A:$K,7,0)</f>
        <v>1</v>
      </c>
      <c r="AG85" s="62">
        <f>VLOOKUP(A85,'ANEXO No. 1'!$A:$K,8,0)</f>
        <v>3960000</v>
      </c>
      <c r="AH85" s="62">
        <f>VLOOKUP(A85,'ANEXO No. 1'!$A:$K,9,0)</f>
        <v>3960000</v>
      </c>
      <c r="AI85" s="62">
        <f>VLOOKUP(A85,'ANEXO No. 1'!$A:$K,10,0)</f>
        <v>900000</v>
      </c>
      <c r="AJ85" s="62">
        <f t="shared" si="24"/>
        <v>4338300</v>
      </c>
      <c r="AK85" s="62">
        <f t="shared" si="25"/>
        <v>5094900</v>
      </c>
      <c r="AL85" s="62">
        <f t="shared" si="26"/>
        <v>967600</v>
      </c>
      <c r="AM85" s="11" t="str">
        <f>VLOOKUP(A85,'ANEXO No. 1'!$A:$K,11,0)</f>
        <v>FAA</v>
      </c>
    </row>
    <row r="86" spans="1:39" s="12" customFormat="1" ht="12" customHeight="1" x14ac:dyDescent="0.25">
      <c r="A86" s="8">
        <v>79</v>
      </c>
      <c r="B86" s="23" t="s">
        <v>120</v>
      </c>
      <c r="C86" s="9" t="s">
        <v>138</v>
      </c>
      <c r="D86" s="23" t="s">
        <v>139</v>
      </c>
      <c r="E86" s="30">
        <v>3</v>
      </c>
      <c r="F86" s="25">
        <v>14</v>
      </c>
      <c r="G86" s="29">
        <v>1</v>
      </c>
      <c r="H86" s="10">
        <v>4349000</v>
      </c>
      <c r="I86" s="10">
        <v>1300000</v>
      </c>
      <c r="J86" s="10">
        <v>4141000</v>
      </c>
      <c r="K86" s="10">
        <v>1300000</v>
      </c>
      <c r="L86" s="10">
        <v>3764000</v>
      </c>
      <c r="M86" s="10">
        <v>1000000</v>
      </c>
      <c r="N86" s="10">
        <v>3273000</v>
      </c>
      <c r="O86" s="10">
        <v>900000</v>
      </c>
      <c r="P86" s="10">
        <v>2975000</v>
      </c>
      <c r="Q86" s="10">
        <v>900000</v>
      </c>
      <c r="R86" s="10">
        <f t="shared" si="14"/>
        <v>4575148</v>
      </c>
      <c r="S86" s="10">
        <f t="shared" si="15"/>
        <v>1367600</v>
      </c>
      <c r="T86" s="10">
        <f t="shared" si="16"/>
        <v>4356332</v>
      </c>
      <c r="U86" s="10">
        <f t="shared" si="17"/>
        <v>1367600</v>
      </c>
      <c r="V86" s="10">
        <f t="shared" si="18"/>
        <v>3959728</v>
      </c>
      <c r="W86" s="10">
        <f t="shared" si="19"/>
        <v>1052000</v>
      </c>
      <c r="X86" s="10">
        <f t="shared" si="20"/>
        <v>3443196</v>
      </c>
      <c r="Y86" s="10">
        <f t="shared" si="21"/>
        <v>946800</v>
      </c>
      <c r="Z86" s="10">
        <f t="shared" si="22"/>
        <v>3129700</v>
      </c>
      <c r="AA86" s="10">
        <f t="shared" si="23"/>
        <v>946800</v>
      </c>
      <c r="AB86" s="11" t="s">
        <v>123</v>
      </c>
      <c r="AD86" s="94">
        <f>VLOOKUP(A86,'ANEXO No. 1'!$A:$K,5,0)</f>
        <v>3</v>
      </c>
      <c r="AE86" s="88">
        <f>VLOOKUP(A86,'ANEXO No. 1'!$A:$K,6,0)</f>
        <v>14</v>
      </c>
      <c r="AF86" s="97">
        <f>VLOOKUP(A86,'ANEXO No. 1'!$A:$K,7,0)</f>
        <v>1</v>
      </c>
      <c r="AG86" s="62">
        <f>VLOOKUP(A86,'ANEXO No. 1'!$A:$K,8,0)</f>
        <v>2975000</v>
      </c>
      <c r="AH86" s="62">
        <f>VLOOKUP(A86,'ANEXO No. 1'!$A:$K,9,0)</f>
        <v>2975000</v>
      </c>
      <c r="AI86" s="62">
        <f>VLOOKUP(A86,'ANEXO No. 1'!$A:$K,10,0)</f>
        <v>900000</v>
      </c>
      <c r="AJ86" s="62">
        <f t="shared" si="24"/>
        <v>3353300</v>
      </c>
      <c r="AK86" s="62">
        <f t="shared" si="25"/>
        <v>4109900</v>
      </c>
      <c r="AL86" s="62">
        <f t="shared" si="26"/>
        <v>967600</v>
      </c>
      <c r="AM86" s="11" t="str">
        <f>VLOOKUP(A86,'ANEXO No. 1'!$A:$K,11,0)</f>
        <v>FAA</v>
      </c>
    </row>
    <row r="87" spans="1:39" s="12" customFormat="1" ht="12" customHeight="1" x14ac:dyDescent="0.25">
      <c r="A87" s="8">
        <v>80</v>
      </c>
      <c r="B87" s="23" t="s">
        <v>120</v>
      </c>
      <c r="C87" s="9" t="s">
        <v>140</v>
      </c>
      <c r="D87" s="23" t="s">
        <v>141</v>
      </c>
      <c r="E87" s="30">
        <v>2</v>
      </c>
      <c r="F87" s="25">
        <v>21</v>
      </c>
      <c r="G87" s="29">
        <v>1</v>
      </c>
      <c r="H87" s="10">
        <v>3932000</v>
      </c>
      <c r="I87" s="10">
        <v>1300000</v>
      </c>
      <c r="J87" s="10">
        <v>3744000</v>
      </c>
      <c r="K87" s="10">
        <v>1300000</v>
      </c>
      <c r="L87" s="10">
        <v>3255000</v>
      </c>
      <c r="M87" s="10">
        <v>1000000</v>
      </c>
      <c r="N87" s="10">
        <v>3370000</v>
      </c>
      <c r="O87" s="10">
        <v>900000</v>
      </c>
      <c r="P87" s="10">
        <v>3183000</v>
      </c>
      <c r="Q87" s="10">
        <v>900000</v>
      </c>
      <c r="R87" s="10">
        <f t="shared" si="14"/>
        <v>4136464</v>
      </c>
      <c r="S87" s="10">
        <f t="shared" si="15"/>
        <v>1367600</v>
      </c>
      <c r="T87" s="10">
        <f t="shared" si="16"/>
        <v>3938688</v>
      </c>
      <c r="U87" s="10">
        <f t="shared" si="17"/>
        <v>1367600</v>
      </c>
      <c r="V87" s="10">
        <f t="shared" si="18"/>
        <v>3424260</v>
      </c>
      <c r="W87" s="10">
        <f t="shared" si="19"/>
        <v>1052000</v>
      </c>
      <c r="X87" s="10">
        <f t="shared" si="20"/>
        <v>3545240</v>
      </c>
      <c r="Y87" s="10">
        <f t="shared" si="21"/>
        <v>946800</v>
      </c>
      <c r="Z87" s="10">
        <f t="shared" si="22"/>
        <v>3348516</v>
      </c>
      <c r="AA87" s="10">
        <f t="shared" si="23"/>
        <v>946800</v>
      </c>
      <c r="AB87" s="11" t="s">
        <v>123</v>
      </c>
      <c r="AD87" s="94">
        <f>VLOOKUP(A87,'ANEXO No. 1'!$A:$K,5,0)</f>
        <v>2</v>
      </c>
      <c r="AE87" s="88">
        <f>VLOOKUP(A87,'ANEXO No. 1'!$A:$K,6,0)</f>
        <v>21</v>
      </c>
      <c r="AF87" s="97">
        <f>VLOOKUP(A87,'ANEXO No. 1'!$A:$K,7,0)</f>
        <v>1</v>
      </c>
      <c r="AG87" s="62">
        <f>VLOOKUP(A87,'ANEXO No. 1'!$A:$K,8,0)</f>
        <v>3255000</v>
      </c>
      <c r="AH87" s="62">
        <f>VLOOKUP(A87,'ANEXO No. 1'!$A:$K,9,0)</f>
        <v>3255000</v>
      </c>
      <c r="AI87" s="62">
        <f>VLOOKUP(A87,'ANEXO No. 1'!$A:$K,10,0)</f>
        <v>1000000</v>
      </c>
      <c r="AJ87" s="62">
        <f t="shared" si="24"/>
        <v>3633300</v>
      </c>
      <c r="AK87" s="62">
        <f t="shared" si="25"/>
        <v>4389900</v>
      </c>
      <c r="AL87" s="62">
        <f t="shared" si="26"/>
        <v>1067600</v>
      </c>
      <c r="AM87" s="11" t="str">
        <f>VLOOKUP(A87,'ANEXO No. 1'!$A:$K,11,0)</f>
        <v>FAA</v>
      </c>
    </row>
    <row r="88" spans="1:39" s="12" customFormat="1" ht="12" customHeight="1" x14ac:dyDescent="0.25">
      <c r="A88" s="8">
        <v>81</v>
      </c>
      <c r="B88" s="23" t="s">
        <v>120</v>
      </c>
      <c r="C88" s="9" t="s">
        <v>142</v>
      </c>
      <c r="D88" s="23" t="s">
        <v>143</v>
      </c>
      <c r="E88" s="31">
        <v>3</v>
      </c>
      <c r="F88" s="25">
        <v>17</v>
      </c>
      <c r="G88" s="29">
        <v>1</v>
      </c>
      <c r="H88" s="10">
        <v>957000</v>
      </c>
      <c r="I88" s="10">
        <v>1300000</v>
      </c>
      <c r="J88" s="10">
        <v>911000</v>
      </c>
      <c r="K88" s="10">
        <v>1300000</v>
      </c>
      <c r="L88" s="10">
        <v>792000</v>
      </c>
      <c r="M88" s="10">
        <v>1000000</v>
      </c>
      <c r="N88" s="10">
        <v>5280000</v>
      </c>
      <c r="O88" s="10">
        <v>900000</v>
      </c>
      <c r="P88" s="10">
        <v>775000</v>
      </c>
      <c r="Q88" s="10">
        <v>900000</v>
      </c>
      <c r="R88" s="10">
        <f t="shared" si="14"/>
        <v>1006764</v>
      </c>
      <c r="S88" s="10">
        <f t="shared" si="15"/>
        <v>1367600</v>
      </c>
      <c r="T88" s="10">
        <f t="shared" si="16"/>
        <v>958372</v>
      </c>
      <c r="U88" s="10">
        <f t="shared" si="17"/>
        <v>1367600</v>
      </c>
      <c r="V88" s="10">
        <f t="shared" si="18"/>
        <v>833184</v>
      </c>
      <c r="W88" s="10">
        <f t="shared" si="19"/>
        <v>1052000</v>
      </c>
      <c r="X88" s="10">
        <f t="shared" si="20"/>
        <v>5554560</v>
      </c>
      <c r="Y88" s="10">
        <f t="shared" si="21"/>
        <v>946800</v>
      </c>
      <c r="Z88" s="10">
        <f t="shared" si="22"/>
        <v>815300</v>
      </c>
      <c r="AA88" s="10">
        <f t="shared" si="23"/>
        <v>946800</v>
      </c>
      <c r="AB88" s="11" t="s">
        <v>123</v>
      </c>
      <c r="AD88" s="94">
        <f>VLOOKUP(A88,'ANEXO No. 1'!$A:$K,5,0)</f>
        <v>3</v>
      </c>
      <c r="AE88" s="88">
        <f>VLOOKUP(A88,'ANEXO No. 1'!$A:$K,6,0)</f>
        <v>17</v>
      </c>
      <c r="AF88" s="97">
        <f>VLOOKUP(A88,'ANEXO No. 1'!$A:$K,7,0)</f>
        <v>1</v>
      </c>
      <c r="AG88" s="62">
        <f>VLOOKUP(A88,'ANEXO No. 1'!$A:$K,8,0)</f>
        <v>5280000</v>
      </c>
      <c r="AH88" s="62">
        <f>VLOOKUP(A88,'ANEXO No. 1'!$A:$K,9,0)</f>
        <v>5280000</v>
      </c>
      <c r="AI88" s="62">
        <f>VLOOKUP(A88,'ANEXO No. 1'!$A:$K,10,0)</f>
        <v>900000</v>
      </c>
      <c r="AJ88" s="62">
        <f t="shared" si="24"/>
        <v>5658300</v>
      </c>
      <c r="AK88" s="62">
        <f t="shared" si="25"/>
        <v>6414900</v>
      </c>
      <c r="AL88" s="62">
        <f t="shared" si="26"/>
        <v>967600</v>
      </c>
      <c r="AM88" s="11" t="str">
        <f>VLOOKUP(A88,'ANEXO No. 1'!$A:$K,11,0)</f>
        <v>FAA</v>
      </c>
    </row>
    <row r="89" spans="1:39" s="12" customFormat="1" ht="12" customHeight="1" x14ac:dyDescent="0.25">
      <c r="A89" s="8">
        <v>82</v>
      </c>
      <c r="B89" s="23" t="s">
        <v>120</v>
      </c>
      <c r="C89" s="9" t="s">
        <v>144</v>
      </c>
      <c r="D89" s="23" t="s">
        <v>145</v>
      </c>
      <c r="E89" s="31">
        <v>3</v>
      </c>
      <c r="F89" s="25">
        <v>46</v>
      </c>
      <c r="G89" s="29">
        <v>1</v>
      </c>
      <c r="H89" s="10">
        <v>5550000</v>
      </c>
      <c r="I89" s="10">
        <v>1300000</v>
      </c>
      <c r="J89" s="10">
        <v>5273000</v>
      </c>
      <c r="K89" s="10">
        <v>1300000</v>
      </c>
      <c r="L89" s="10">
        <v>4995000</v>
      </c>
      <c r="M89" s="10">
        <v>1000000</v>
      </c>
      <c r="N89" s="10">
        <v>4246000</v>
      </c>
      <c r="O89" s="10">
        <v>900000</v>
      </c>
      <c r="P89" s="10">
        <v>3397000</v>
      </c>
      <c r="Q89" s="10">
        <v>900000</v>
      </c>
      <c r="R89" s="10">
        <f t="shared" si="14"/>
        <v>5838600</v>
      </c>
      <c r="S89" s="10">
        <f t="shared" si="15"/>
        <v>1367600</v>
      </c>
      <c r="T89" s="10">
        <f t="shared" si="16"/>
        <v>5547196</v>
      </c>
      <c r="U89" s="10">
        <f t="shared" si="17"/>
        <v>1367600</v>
      </c>
      <c r="V89" s="10">
        <f t="shared" si="18"/>
        <v>5254740</v>
      </c>
      <c r="W89" s="10">
        <f t="shared" si="19"/>
        <v>1052000</v>
      </c>
      <c r="X89" s="10">
        <f t="shared" si="20"/>
        <v>4466792</v>
      </c>
      <c r="Y89" s="10">
        <f t="shared" si="21"/>
        <v>946800</v>
      </c>
      <c r="Z89" s="10">
        <f t="shared" si="22"/>
        <v>3573644</v>
      </c>
      <c r="AA89" s="10">
        <f t="shared" si="23"/>
        <v>946800</v>
      </c>
      <c r="AB89" s="11" t="s">
        <v>123</v>
      </c>
      <c r="AD89" s="94">
        <f>VLOOKUP(A89,'ANEXO No. 1'!$A:$K,5,0)</f>
        <v>3</v>
      </c>
      <c r="AE89" s="88">
        <f>VLOOKUP(A89,'ANEXO No. 1'!$A:$K,6,0)</f>
        <v>46</v>
      </c>
      <c r="AF89" s="97">
        <f>VLOOKUP(A89,'ANEXO No. 1'!$A:$K,7,0)</f>
        <v>1</v>
      </c>
      <c r="AG89" s="62">
        <f>VLOOKUP(A89,'ANEXO No. 1'!$A:$K,8,0)</f>
        <v>5550000</v>
      </c>
      <c r="AH89" s="62">
        <f>VLOOKUP(A89,'ANEXO No. 1'!$A:$K,9,0)</f>
        <v>5550000</v>
      </c>
      <c r="AI89" s="62">
        <f>VLOOKUP(A89,'ANEXO No. 1'!$A:$K,10,0)</f>
        <v>1300000</v>
      </c>
      <c r="AJ89" s="62">
        <f t="shared" si="24"/>
        <v>5928300</v>
      </c>
      <c r="AK89" s="62">
        <f t="shared" si="25"/>
        <v>6684900</v>
      </c>
      <c r="AL89" s="62">
        <f t="shared" si="26"/>
        <v>1367600</v>
      </c>
      <c r="AM89" s="11" t="str">
        <f>VLOOKUP(A89,'ANEXO No. 1'!$A:$K,11,0)</f>
        <v>FAA</v>
      </c>
    </row>
    <row r="90" spans="1:39" s="12" customFormat="1" ht="12" customHeight="1" x14ac:dyDescent="0.25">
      <c r="A90" s="8">
        <v>83</v>
      </c>
      <c r="B90" s="23" t="s">
        <v>120</v>
      </c>
      <c r="C90" s="9" t="s">
        <v>146</v>
      </c>
      <c r="D90" s="23" t="s">
        <v>147</v>
      </c>
      <c r="E90" s="31">
        <v>1</v>
      </c>
      <c r="F90" s="25">
        <v>31</v>
      </c>
      <c r="G90" s="30">
        <v>1</v>
      </c>
      <c r="H90" s="10">
        <v>1000000</v>
      </c>
      <c r="I90" s="10">
        <v>1300000</v>
      </c>
      <c r="J90" s="10">
        <v>950000</v>
      </c>
      <c r="K90" s="10">
        <v>1300000</v>
      </c>
      <c r="L90" s="10">
        <v>900000</v>
      </c>
      <c r="M90" s="10">
        <v>1000000</v>
      </c>
      <c r="N90" s="10">
        <v>765000</v>
      </c>
      <c r="O90" s="10">
        <v>900000</v>
      </c>
      <c r="P90" s="10">
        <v>612000</v>
      </c>
      <c r="Q90" s="10">
        <v>900000</v>
      </c>
      <c r="R90" s="10">
        <f t="shared" si="14"/>
        <v>1052000</v>
      </c>
      <c r="S90" s="10">
        <f t="shared" si="15"/>
        <v>1367600</v>
      </c>
      <c r="T90" s="10">
        <f t="shared" si="16"/>
        <v>999400</v>
      </c>
      <c r="U90" s="10">
        <f t="shared" si="17"/>
        <v>1367600</v>
      </c>
      <c r="V90" s="10">
        <f t="shared" si="18"/>
        <v>946800</v>
      </c>
      <c r="W90" s="10">
        <f t="shared" si="19"/>
        <v>1052000</v>
      </c>
      <c r="X90" s="10">
        <f t="shared" si="20"/>
        <v>804780</v>
      </c>
      <c r="Y90" s="10">
        <f t="shared" si="21"/>
        <v>946800</v>
      </c>
      <c r="Z90" s="10">
        <f t="shared" si="22"/>
        <v>643824</v>
      </c>
      <c r="AA90" s="10">
        <f t="shared" si="23"/>
        <v>946800</v>
      </c>
      <c r="AB90" s="11" t="s">
        <v>123</v>
      </c>
      <c r="AD90" s="94">
        <f>VLOOKUP(A90,'ANEXO No. 1'!$A:$K,5,0)</f>
        <v>1</v>
      </c>
      <c r="AE90" s="88">
        <f>VLOOKUP(A90,'ANEXO No. 1'!$A:$K,6,0)</f>
        <v>31</v>
      </c>
      <c r="AF90" s="97">
        <f>VLOOKUP(A90,'ANEXO No. 1'!$A:$K,7,0)</f>
        <v>1</v>
      </c>
      <c r="AG90" s="62">
        <f>VLOOKUP(A90,'ANEXO No. 1'!$A:$K,8,0)</f>
        <v>1000000</v>
      </c>
      <c r="AH90" s="62">
        <f>VLOOKUP(A90,'ANEXO No. 1'!$A:$K,9,0)</f>
        <v>1000000</v>
      </c>
      <c r="AI90" s="62">
        <f>VLOOKUP(A90,'ANEXO No. 1'!$A:$K,10,0)</f>
        <v>1300000</v>
      </c>
      <c r="AJ90" s="62">
        <f t="shared" si="24"/>
        <v>1378300</v>
      </c>
      <c r="AK90" s="62">
        <f t="shared" si="25"/>
        <v>2134900</v>
      </c>
      <c r="AL90" s="62">
        <f t="shared" si="26"/>
        <v>1367600</v>
      </c>
      <c r="AM90" s="11" t="str">
        <f>VLOOKUP(A90,'ANEXO No. 1'!$A:$K,11,0)</f>
        <v>FAA</v>
      </c>
    </row>
    <row r="91" spans="1:39" s="12" customFormat="1" ht="12" customHeight="1" x14ac:dyDescent="0.25">
      <c r="A91" s="8">
        <v>84</v>
      </c>
      <c r="B91" s="23" t="s">
        <v>120</v>
      </c>
      <c r="C91" s="9" t="s">
        <v>146</v>
      </c>
      <c r="D91" s="23" t="s">
        <v>148</v>
      </c>
      <c r="E91" s="31">
        <v>1</v>
      </c>
      <c r="F91" s="25">
        <v>31</v>
      </c>
      <c r="G91" s="30">
        <v>1</v>
      </c>
      <c r="H91" s="10">
        <v>1000000</v>
      </c>
      <c r="I91" s="10">
        <v>1300000</v>
      </c>
      <c r="J91" s="10">
        <v>950000</v>
      </c>
      <c r="K91" s="10">
        <v>1300000</v>
      </c>
      <c r="L91" s="10">
        <v>900000</v>
      </c>
      <c r="M91" s="10">
        <v>1000000</v>
      </c>
      <c r="N91" s="10">
        <v>765000</v>
      </c>
      <c r="O91" s="10">
        <v>900000</v>
      </c>
      <c r="P91" s="10">
        <v>612000</v>
      </c>
      <c r="Q91" s="10">
        <v>900000</v>
      </c>
      <c r="R91" s="10">
        <f t="shared" si="14"/>
        <v>1052000</v>
      </c>
      <c r="S91" s="10">
        <f t="shared" si="15"/>
        <v>1367600</v>
      </c>
      <c r="T91" s="10">
        <f t="shared" si="16"/>
        <v>999400</v>
      </c>
      <c r="U91" s="10">
        <f t="shared" si="17"/>
        <v>1367600</v>
      </c>
      <c r="V91" s="10">
        <f t="shared" si="18"/>
        <v>946800</v>
      </c>
      <c r="W91" s="10">
        <f t="shared" si="19"/>
        <v>1052000</v>
      </c>
      <c r="X91" s="10">
        <f t="shared" si="20"/>
        <v>804780</v>
      </c>
      <c r="Y91" s="10">
        <f t="shared" si="21"/>
        <v>946800</v>
      </c>
      <c r="Z91" s="10">
        <f t="shared" si="22"/>
        <v>643824</v>
      </c>
      <c r="AA91" s="10">
        <f t="shared" si="23"/>
        <v>946800</v>
      </c>
      <c r="AB91" s="11" t="s">
        <v>123</v>
      </c>
      <c r="AD91" s="94">
        <f>VLOOKUP(A91,'ANEXO No. 1'!$A:$K,5,0)</f>
        <v>1</v>
      </c>
      <c r="AE91" s="88">
        <f>VLOOKUP(A91,'ANEXO No. 1'!$A:$K,6,0)</f>
        <v>31</v>
      </c>
      <c r="AF91" s="97">
        <f>VLOOKUP(A91,'ANEXO No. 1'!$A:$K,7,0)</f>
        <v>1</v>
      </c>
      <c r="AG91" s="62">
        <f>VLOOKUP(A91,'ANEXO No. 1'!$A:$K,8,0)</f>
        <v>1000000</v>
      </c>
      <c r="AH91" s="62">
        <f>VLOOKUP(A91,'ANEXO No. 1'!$A:$K,9,0)</f>
        <v>1000000</v>
      </c>
      <c r="AI91" s="62">
        <f>VLOOKUP(A91,'ANEXO No. 1'!$A:$K,10,0)</f>
        <v>1300000</v>
      </c>
      <c r="AJ91" s="62">
        <f t="shared" si="24"/>
        <v>1378300</v>
      </c>
      <c r="AK91" s="62">
        <f t="shared" si="25"/>
        <v>2134900</v>
      </c>
      <c r="AL91" s="62">
        <f t="shared" si="26"/>
        <v>1367600</v>
      </c>
      <c r="AM91" s="11" t="str">
        <f>VLOOKUP(A91,'ANEXO No. 1'!$A:$K,11,0)</f>
        <v>FAA</v>
      </c>
    </row>
    <row r="92" spans="1:39" s="12" customFormat="1" ht="12" customHeight="1" x14ac:dyDescent="0.25">
      <c r="A92" s="8">
        <v>85</v>
      </c>
      <c r="B92" s="23" t="s">
        <v>120</v>
      </c>
      <c r="C92" s="9" t="s">
        <v>146</v>
      </c>
      <c r="D92" s="23" t="s">
        <v>149</v>
      </c>
      <c r="E92" s="31">
        <v>1</v>
      </c>
      <c r="F92" s="25">
        <v>16</v>
      </c>
      <c r="G92" s="30">
        <v>1</v>
      </c>
      <c r="H92" s="10">
        <v>1244000</v>
      </c>
      <c r="I92" s="10">
        <v>1300000</v>
      </c>
      <c r="J92" s="10">
        <v>1184000</v>
      </c>
      <c r="K92" s="10">
        <v>1300000</v>
      </c>
      <c r="L92" s="10">
        <v>1076000</v>
      </c>
      <c r="M92" s="10">
        <v>1000000</v>
      </c>
      <c r="N92" s="10">
        <v>935000</v>
      </c>
      <c r="O92" s="10">
        <v>900000</v>
      </c>
      <c r="P92" s="10">
        <v>850000</v>
      </c>
      <c r="Q92" s="10">
        <v>900000</v>
      </c>
      <c r="R92" s="10">
        <f t="shared" si="14"/>
        <v>1308688</v>
      </c>
      <c r="S92" s="10">
        <f t="shared" si="15"/>
        <v>1367600</v>
      </c>
      <c r="T92" s="10">
        <f t="shared" si="16"/>
        <v>1245568</v>
      </c>
      <c r="U92" s="10">
        <f t="shared" si="17"/>
        <v>1367600</v>
      </c>
      <c r="V92" s="10">
        <f t="shared" si="18"/>
        <v>1131952</v>
      </c>
      <c r="W92" s="10">
        <f t="shared" si="19"/>
        <v>1052000</v>
      </c>
      <c r="X92" s="10">
        <f t="shared" si="20"/>
        <v>983620</v>
      </c>
      <c r="Y92" s="10">
        <f t="shared" si="21"/>
        <v>946800</v>
      </c>
      <c r="Z92" s="10">
        <f t="shared" si="22"/>
        <v>894200</v>
      </c>
      <c r="AA92" s="10">
        <f t="shared" si="23"/>
        <v>946800</v>
      </c>
      <c r="AB92" s="11" t="s">
        <v>123</v>
      </c>
      <c r="AD92" s="94">
        <f>VLOOKUP(A92,'ANEXO No. 1'!$A:$K,5,0)</f>
        <v>1</v>
      </c>
      <c r="AE92" s="88">
        <f>VLOOKUP(A92,'ANEXO No. 1'!$A:$K,6,0)</f>
        <v>16</v>
      </c>
      <c r="AF92" s="97">
        <f>VLOOKUP(A92,'ANEXO No. 1'!$A:$K,7,0)</f>
        <v>1</v>
      </c>
      <c r="AG92" s="62">
        <f>VLOOKUP(A92,'ANEXO No. 1'!$A:$K,8,0)</f>
        <v>850000</v>
      </c>
      <c r="AH92" s="62">
        <f>VLOOKUP(A92,'ANEXO No. 1'!$A:$K,9,0)</f>
        <v>850000</v>
      </c>
      <c r="AI92" s="62">
        <f>VLOOKUP(A92,'ANEXO No. 1'!$A:$K,10,0)</f>
        <v>900000</v>
      </c>
      <c r="AJ92" s="62">
        <f t="shared" si="24"/>
        <v>1228300</v>
      </c>
      <c r="AK92" s="62">
        <f t="shared" si="25"/>
        <v>1984900</v>
      </c>
      <c r="AL92" s="62">
        <f t="shared" si="26"/>
        <v>967600</v>
      </c>
      <c r="AM92" s="11" t="str">
        <f>VLOOKUP(A92,'ANEXO No. 1'!$A:$K,11,0)</f>
        <v>FAA</v>
      </c>
    </row>
    <row r="93" spans="1:39" s="12" customFormat="1" ht="12" customHeight="1" x14ac:dyDescent="0.25">
      <c r="A93" s="8">
        <v>86</v>
      </c>
      <c r="B93" s="9" t="s">
        <v>150</v>
      </c>
      <c r="C93" s="9" t="s">
        <v>151</v>
      </c>
      <c r="D93" s="32" t="s">
        <v>150</v>
      </c>
      <c r="E93" s="8">
        <v>4</v>
      </c>
      <c r="F93" s="8">
        <v>25</v>
      </c>
      <c r="G93" s="8">
        <v>1</v>
      </c>
      <c r="H93" s="10">
        <v>5616000</v>
      </c>
      <c r="I93" s="10">
        <v>1300000</v>
      </c>
      <c r="J93" s="10">
        <v>5348000</v>
      </c>
      <c r="K93" s="10">
        <v>1300000</v>
      </c>
      <c r="L93" s="10">
        <v>4650000</v>
      </c>
      <c r="M93" s="10">
        <v>1000000</v>
      </c>
      <c r="N93" s="10">
        <v>4814000</v>
      </c>
      <c r="O93" s="10">
        <v>900000</v>
      </c>
      <c r="P93" s="10">
        <v>4546000</v>
      </c>
      <c r="Q93" s="10">
        <v>900000</v>
      </c>
      <c r="R93" s="10">
        <f t="shared" si="14"/>
        <v>5908032</v>
      </c>
      <c r="S93" s="10">
        <f t="shared" si="15"/>
        <v>1367600</v>
      </c>
      <c r="T93" s="10">
        <f t="shared" si="16"/>
        <v>5626096</v>
      </c>
      <c r="U93" s="10">
        <f t="shared" si="17"/>
        <v>1367600</v>
      </c>
      <c r="V93" s="10">
        <f t="shared" si="18"/>
        <v>4891800</v>
      </c>
      <c r="W93" s="10">
        <f t="shared" si="19"/>
        <v>1052000</v>
      </c>
      <c r="X93" s="10">
        <f t="shared" si="20"/>
        <v>5064328</v>
      </c>
      <c r="Y93" s="10">
        <f t="shared" si="21"/>
        <v>946800</v>
      </c>
      <c r="Z93" s="10">
        <f t="shared" si="22"/>
        <v>4782392</v>
      </c>
      <c r="AA93" s="10">
        <f t="shared" si="23"/>
        <v>946800</v>
      </c>
      <c r="AB93" s="11" t="s">
        <v>152</v>
      </c>
      <c r="AD93" s="94">
        <f>VLOOKUP(A93,'ANEXO No. 1'!$A:$K,5,0)</f>
        <v>4</v>
      </c>
      <c r="AE93" s="88">
        <f>VLOOKUP(A93,'ANEXO No. 1'!$A:$K,6,0)</f>
        <v>25</v>
      </c>
      <c r="AF93" s="97">
        <f>VLOOKUP(A93,'ANEXO No. 1'!$A:$K,7,0)</f>
        <v>1</v>
      </c>
      <c r="AG93" s="62">
        <f>VLOOKUP(A93,'ANEXO No. 1'!$A:$K,8,0)</f>
        <v>4650000</v>
      </c>
      <c r="AH93" s="62">
        <f>VLOOKUP(A93,'ANEXO No. 1'!$A:$K,9,0)</f>
        <v>4650000</v>
      </c>
      <c r="AI93" s="62">
        <f>VLOOKUP(A93,'ANEXO No. 1'!$A:$K,10,0)</f>
        <v>1000000</v>
      </c>
      <c r="AJ93" s="62">
        <f t="shared" si="24"/>
        <v>5028300</v>
      </c>
      <c r="AK93" s="62">
        <f t="shared" si="25"/>
        <v>5784900</v>
      </c>
      <c r="AL93" s="62">
        <f t="shared" si="26"/>
        <v>1067600</v>
      </c>
      <c r="AM93" s="11" t="str">
        <f>VLOOKUP(A93,'ANEXO No. 1'!$A:$K,11,0)</f>
        <v>FT</v>
      </c>
    </row>
    <row r="94" spans="1:39" s="12" customFormat="1" ht="12" customHeight="1" x14ac:dyDescent="0.25">
      <c r="A94" s="8">
        <v>87</v>
      </c>
      <c r="B94" s="9" t="s">
        <v>150</v>
      </c>
      <c r="C94" s="9" t="s">
        <v>151</v>
      </c>
      <c r="D94" s="32" t="s">
        <v>150</v>
      </c>
      <c r="E94" s="8">
        <v>4</v>
      </c>
      <c r="F94" s="8">
        <v>25</v>
      </c>
      <c r="G94" s="8">
        <v>1</v>
      </c>
      <c r="H94" s="10">
        <v>5616000</v>
      </c>
      <c r="I94" s="10">
        <v>1300000</v>
      </c>
      <c r="J94" s="10">
        <v>5348000</v>
      </c>
      <c r="K94" s="10">
        <v>1300000</v>
      </c>
      <c r="L94" s="10">
        <v>4650000</v>
      </c>
      <c r="M94" s="10">
        <v>1000000</v>
      </c>
      <c r="N94" s="10">
        <v>4814000</v>
      </c>
      <c r="O94" s="10">
        <v>900000</v>
      </c>
      <c r="P94" s="10">
        <v>4546000</v>
      </c>
      <c r="Q94" s="10">
        <v>900000</v>
      </c>
      <c r="R94" s="10">
        <f t="shared" si="14"/>
        <v>5908032</v>
      </c>
      <c r="S94" s="10">
        <f t="shared" si="15"/>
        <v>1367600</v>
      </c>
      <c r="T94" s="10">
        <f t="shared" si="16"/>
        <v>5626096</v>
      </c>
      <c r="U94" s="10">
        <f t="shared" si="17"/>
        <v>1367600</v>
      </c>
      <c r="V94" s="10">
        <f t="shared" si="18"/>
        <v>4891800</v>
      </c>
      <c r="W94" s="10">
        <f t="shared" si="19"/>
        <v>1052000</v>
      </c>
      <c r="X94" s="10">
        <f t="shared" si="20"/>
        <v>5064328</v>
      </c>
      <c r="Y94" s="10">
        <f t="shared" si="21"/>
        <v>946800</v>
      </c>
      <c r="Z94" s="10">
        <f t="shared" si="22"/>
        <v>4782392</v>
      </c>
      <c r="AA94" s="10">
        <f t="shared" si="23"/>
        <v>946800</v>
      </c>
      <c r="AB94" s="11" t="s">
        <v>152</v>
      </c>
      <c r="AD94" s="94">
        <f>VLOOKUP(A94,'ANEXO No. 1'!$A:$K,5,0)</f>
        <v>4</v>
      </c>
      <c r="AE94" s="88">
        <f>VLOOKUP(A94,'ANEXO No. 1'!$A:$K,6,0)</f>
        <v>25</v>
      </c>
      <c r="AF94" s="97">
        <f>VLOOKUP(A94,'ANEXO No. 1'!$A:$K,7,0)</f>
        <v>1</v>
      </c>
      <c r="AG94" s="62">
        <f>VLOOKUP(A94,'ANEXO No. 1'!$A:$K,8,0)</f>
        <v>4650000</v>
      </c>
      <c r="AH94" s="62">
        <f>VLOOKUP(A94,'ANEXO No. 1'!$A:$K,9,0)</f>
        <v>4650000</v>
      </c>
      <c r="AI94" s="62">
        <f>VLOOKUP(A94,'ANEXO No. 1'!$A:$K,10,0)</f>
        <v>1000000</v>
      </c>
      <c r="AJ94" s="62">
        <f t="shared" si="24"/>
        <v>5028300</v>
      </c>
      <c r="AK94" s="62">
        <f t="shared" si="25"/>
        <v>5784900</v>
      </c>
      <c r="AL94" s="62">
        <f t="shared" si="26"/>
        <v>1067600</v>
      </c>
      <c r="AM94" s="11" t="str">
        <f>VLOOKUP(A94,'ANEXO No. 1'!$A:$K,11,0)</f>
        <v>FT</v>
      </c>
    </row>
    <row r="95" spans="1:39" s="12" customFormat="1" ht="12" customHeight="1" x14ac:dyDescent="0.25">
      <c r="A95" s="8">
        <v>88</v>
      </c>
      <c r="B95" s="9" t="s">
        <v>150</v>
      </c>
      <c r="C95" s="9" t="s">
        <v>151</v>
      </c>
      <c r="D95" s="32" t="s">
        <v>150</v>
      </c>
      <c r="E95" s="8">
        <v>4</v>
      </c>
      <c r="F95" s="8">
        <v>25</v>
      </c>
      <c r="G95" s="8">
        <v>1</v>
      </c>
      <c r="H95" s="10">
        <v>5616000</v>
      </c>
      <c r="I95" s="10">
        <v>1300000</v>
      </c>
      <c r="J95" s="10">
        <v>5348000</v>
      </c>
      <c r="K95" s="10">
        <v>1300000</v>
      </c>
      <c r="L95" s="10">
        <v>4650000</v>
      </c>
      <c r="M95" s="10">
        <v>1000000</v>
      </c>
      <c r="N95" s="10">
        <v>4814000</v>
      </c>
      <c r="O95" s="10">
        <v>900000</v>
      </c>
      <c r="P95" s="10">
        <v>4546000</v>
      </c>
      <c r="Q95" s="10">
        <v>900000</v>
      </c>
      <c r="R95" s="10">
        <f t="shared" si="14"/>
        <v>5908032</v>
      </c>
      <c r="S95" s="10">
        <f t="shared" si="15"/>
        <v>1367600</v>
      </c>
      <c r="T95" s="10">
        <f t="shared" si="16"/>
        <v>5626096</v>
      </c>
      <c r="U95" s="10">
        <f t="shared" si="17"/>
        <v>1367600</v>
      </c>
      <c r="V95" s="10">
        <f t="shared" si="18"/>
        <v>4891800</v>
      </c>
      <c r="W95" s="10">
        <f t="shared" si="19"/>
        <v>1052000</v>
      </c>
      <c r="X95" s="10">
        <f t="shared" si="20"/>
        <v>5064328</v>
      </c>
      <c r="Y95" s="10">
        <f t="shared" si="21"/>
        <v>946800</v>
      </c>
      <c r="Z95" s="10">
        <f t="shared" si="22"/>
        <v>4782392</v>
      </c>
      <c r="AA95" s="10">
        <f t="shared" si="23"/>
        <v>946800</v>
      </c>
      <c r="AB95" s="11" t="s">
        <v>152</v>
      </c>
      <c r="AD95" s="94">
        <f>VLOOKUP(A95,'ANEXO No. 1'!$A:$K,5,0)</f>
        <v>4</v>
      </c>
      <c r="AE95" s="88">
        <f>VLOOKUP(A95,'ANEXO No. 1'!$A:$K,6,0)</f>
        <v>25</v>
      </c>
      <c r="AF95" s="97">
        <f>VLOOKUP(A95,'ANEXO No. 1'!$A:$K,7,0)</f>
        <v>1</v>
      </c>
      <c r="AG95" s="62">
        <f>VLOOKUP(A95,'ANEXO No. 1'!$A:$K,8,0)</f>
        <v>4650000</v>
      </c>
      <c r="AH95" s="62">
        <f>VLOOKUP(A95,'ANEXO No. 1'!$A:$K,9,0)</f>
        <v>4650000</v>
      </c>
      <c r="AI95" s="62">
        <f>VLOOKUP(A95,'ANEXO No. 1'!$A:$K,10,0)</f>
        <v>1000000</v>
      </c>
      <c r="AJ95" s="62">
        <f t="shared" si="24"/>
        <v>5028300</v>
      </c>
      <c r="AK95" s="62">
        <f t="shared" si="25"/>
        <v>5784900</v>
      </c>
      <c r="AL95" s="62">
        <f t="shared" si="26"/>
        <v>1067600</v>
      </c>
      <c r="AM95" s="11" t="str">
        <f>VLOOKUP(A95,'ANEXO No. 1'!$A:$K,11,0)</f>
        <v>FT</v>
      </c>
    </row>
    <row r="96" spans="1:39" s="12" customFormat="1" ht="12" customHeight="1" x14ac:dyDescent="0.25">
      <c r="A96" s="8">
        <v>89</v>
      </c>
      <c r="B96" s="9" t="s">
        <v>150</v>
      </c>
      <c r="C96" s="9" t="s">
        <v>153</v>
      </c>
      <c r="D96" s="32" t="s">
        <v>150</v>
      </c>
      <c r="E96" s="8">
        <v>2</v>
      </c>
      <c r="F96" s="8">
        <v>25</v>
      </c>
      <c r="G96" s="8">
        <v>1</v>
      </c>
      <c r="H96" s="10">
        <v>3370000</v>
      </c>
      <c r="I96" s="10">
        <v>1300000</v>
      </c>
      <c r="J96" s="10">
        <v>3209000</v>
      </c>
      <c r="K96" s="10">
        <v>1300000</v>
      </c>
      <c r="L96" s="10">
        <v>2790000</v>
      </c>
      <c r="M96" s="10">
        <v>1000000</v>
      </c>
      <c r="N96" s="10">
        <v>2889000</v>
      </c>
      <c r="O96" s="10">
        <v>900000</v>
      </c>
      <c r="P96" s="10">
        <v>2728000</v>
      </c>
      <c r="Q96" s="10">
        <v>900000</v>
      </c>
      <c r="R96" s="10">
        <f t="shared" si="14"/>
        <v>3545240</v>
      </c>
      <c r="S96" s="10">
        <f t="shared" si="15"/>
        <v>1367600</v>
      </c>
      <c r="T96" s="10">
        <f t="shared" si="16"/>
        <v>3375868</v>
      </c>
      <c r="U96" s="10">
        <f t="shared" si="17"/>
        <v>1367600</v>
      </c>
      <c r="V96" s="10">
        <f t="shared" si="18"/>
        <v>2935080</v>
      </c>
      <c r="W96" s="10">
        <f t="shared" si="19"/>
        <v>1052000</v>
      </c>
      <c r="X96" s="10">
        <f t="shared" si="20"/>
        <v>3039228</v>
      </c>
      <c r="Y96" s="10">
        <f t="shared" si="21"/>
        <v>946800</v>
      </c>
      <c r="Z96" s="10">
        <f t="shared" si="22"/>
        <v>2869856</v>
      </c>
      <c r="AA96" s="10">
        <f t="shared" si="23"/>
        <v>946800</v>
      </c>
      <c r="AB96" s="11" t="s">
        <v>152</v>
      </c>
      <c r="AD96" s="94">
        <f>VLOOKUP(A96,'ANEXO No. 1'!$A:$K,5,0)</f>
        <v>2</v>
      </c>
      <c r="AE96" s="88">
        <f>VLOOKUP(A96,'ANEXO No. 1'!$A:$K,6,0)</f>
        <v>25</v>
      </c>
      <c r="AF96" s="97">
        <f>VLOOKUP(A96,'ANEXO No. 1'!$A:$K,7,0)</f>
        <v>1</v>
      </c>
      <c r="AG96" s="62">
        <f>VLOOKUP(A96,'ANEXO No. 1'!$A:$K,8,0)</f>
        <v>2790000</v>
      </c>
      <c r="AH96" s="62">
        <f>VLOOKUP(A96,'ANEXO No. 1'!$A:$K,9,0)</f>
        <v>2790000</v>
      </c>
      <c r="AI96" s="62">
        <f>VLOOKUP(A96,'ANEXO No. 1'!$A:$K,10,0)</f>
        <v>1000000</v>
      </c>
      <c r="AJ96" s="62">
        <f t="shared" si="24"/>
        <v>3168300</v>
      </c>
      <c r="AK96" s="62">
        <f t="shared" si="25"/>
        <v>3924900</v>
      </c>
      <c r="AL96" s="62">
        <f t="shared" si="26"/>
        <v>1067600</v>
      </c>
      <c r="AM96" s="11" t="str">
        <f>VLOOKUP(A96,'ANEXO No. 1'!$A:$K,11,0)</f>
        <v>FT</v>
      </c>
    </row>
    <row r="97" spans="1:39" s="12" customFormat="1" ht="12" customHeight="1" x14ac:dyDescent="0.25">
      <c r="A97" s="8">
        <v>90</v>
      </c>
      <c r="B97" s="9" t="s">
        <v>150</v>
      </c>
      <c r="C97" s="9" t="s">
        <v>153</v>
      </c>
      <c r="D97" s="32" t="s">
        <v>150</v>
      </c>
      <c r="E97" s="8">
        <v>2</v>
      </c>
      <c r="F97" s="8">
        <v>25</v>
      </c>
      <c r="G97" s="8">
        <v>1</v>
      </c>
      <c r="H97" s="10">
        <v>3370000</v>
      </c>
      <c r="I97" s="10">
        <v>1300000</v>
      </c>
      <c r="J97" s="10">
        <v>3209000</v>
      </c>
      <c r="K97" s="10">
        <v>1300000</v>
      </c>
      <c r="L97" s="10">
        <v>2790000</v>
      </c>
      <c r="M97" s="10">
        <v>1000000</v>
      </c>
      <c r="N97" s="10">
        <v>2889000</v>
      </c>
      <c r="O97" s="10">
        <v>900000</v>
      </c>
      <c r="P97" s="10">
        <v>2728000</v>
      </c>
      <c r="Q97" s="10">
        <v>900000</v>
      </c>
      <c r="R97" s="10">
        <f t="shared" si="14"/>
        <v>3545240</v>
      </c>
      <c r="S97" s="10">
        <f t="shared" si="15"/>
        <v>1367600</v>
      </c>
      <c r="T97" s="10">
        <f t="shared" si="16"/>
        <v>3375868</v>
      </c>
      <c r="U97" s="10">
        <f t="shared" si="17"/>
        <v>1367600</v>
      </c>
      <c r="V97" s="10">
        <f t="shared" si="18"/>
        <v>2935080</v>
      </c>
      <c r="W97" s="10">
        <f t="shared" si="19"/>
        <v>1052000</v>
      </c>
      <c r="X97" s="10">
        <f t="shared" si="20"/>
        <v>3039228</v>
      </c>
      <c r="Y97" s="10">
        <f t="shared" si="21"/>
        <v>946800</v>
      </c>
      <c r="Z97" s="10">
        <f t="shared" si="22"/>
        <v>2869856</v>
      </c>
      <c r="AA97" s="10">
        <f t="shared" si="23"/>
        <v>946800</v>
      </c>
      <c r="AB97" s="11" t="s">
        <v>152</v>
      </c>
      <c r="AD97" s="94">
        <f>VLOOKUP(A97,'ANEXO No. 1'!$A:$K,5,0)</f>
        <v>2</v>
      </c>
      <c r="AE97" s="88">
        <f>VLOOKUP(A97,'ANEXO No. 1'!$A:$K,6,0)</f>
        <v>25</v>
      </c>
      <c r="AF97" s="97">
        <f>VLOOKUP(A97,'ANEXO No. 1'!$A:$K,7,0)</f>
        <v>1</v>
      </c>
      <c r="AG97" s="62">
        <f>VLOOKUP(A97,'ANEXO No. 1'!$A:$K,8,0)</f>
        <v>2790000</v>
      </c>
      <c r="AH97" s="62">
        <f>VLOOKUP(A97,'ANEXO No. 1'!$A:$K,9,0)</f>
        <v>2790000</v>
      </c>
      <c r="AI97" s="62">
        <f>VLOOKUP(A97,'ANEXO No. 1'!$A:$K,10,0)</f>
        <v>1000000</v>
      </c>
      <c r="AJ97" s="62">
        <f t="shared" si="24"/>
        <v>3168300</v>
      </c>
      <c r="AK97" s="62">
        <f t="shared" si="25"/>
        <v>3924900</v>
      </c>
      <c r="AL97" s="62">
        <f t="shared" si="26"/>
        <v>1067600</v>
      </c>
      <c r="AM97" s="11" t="str">
        <f>VLOOKUP(A97,'ANEXO No. 1'!$A:$K,11,0)</f>
        <v>FT</v>
      </c>
    </row>
    <row r="98" spans="1:39" s="12" customFormat="1" ht="12" customHeight="1" x14ac:dyDescent="0.25">
      <c r="A98" s="8">
        <v>91</v>
      </c>
      <c r="B98" s="9" t="s">
        <v>150</v>
      </c>
      <c r="C98" s="9" t="s">
        <v>154</v>
      </c>
      <c r="D98" s="32" t="s">
        <v>150</v>
      </c>
      <c r="E98" s="8">
        <v>1</v>
      </c>
      <c r="F98" s="8">
        <v>50</v>
      </c>
      <c r="G98" s="8">
        <v>2</v>
      </c>
      <c r="H98" s="10">
        <v>1676000</v>
      </c>
      <c r="I98" s="10">
        <v>1300000</v>
      </c>
      <c r="J98" s="10">
        <v>1596000</v>
      </c>
      <c r="K98" s="10">
        <v>1300000</v>
      </c>
      <c r="L98" s="10">
        <v>1387500</v>
      </c>
      <c r="M98" s="10">
        <v>1000000</v>
      </c>
      <c r="N98" s="10">
        <v>1437000</v>
      </c>
      <c r="O98" s="10">
        <v>900000</v>
      </c>
      <c r="P98" s="10">
        <v>1357000</v>
      </c>
      <c r="Q98" s="10">
        <v>900000</v>
      </c>
      <c r="R98" s="10">
        <f t="shared" si="14"/>
        <v>1763152</v>
      </c>
      <c r="S98" s="10">
        <f t="shared" si="15"/>
        <v>1367600</v>
      </c>
      <c r="T98" s="10">
        <f t="shared" si="16"/>
        <v>1678992</v>
      </c>
      <c r="U98" s="10">
        <f t="shared" si="17"/>
        <v>1367600</v>
      </c>
      <c r="V98" s="10">
        <f t="shared" si="18"/>
        <v>1459650</v>
      </c>
      <c r="W98" s="10">
        <f t="shared" si="19"/>
        <v>1052000</v>
      </c>
      <c r="X98" s="10">
        <f t="shared" si="20"/>
        <v>1511724</v>
      </c>
      <c r="Y98" s="10">
        <f t="shared" si="21"/>
        <v>946800</v>
      </c>
      <c r="Z98" s="10">
        <f t="shared" si="22"/>
        <v>1427564</v>
      </c>
      <c r="AA98" s="10">
        <f t="shared" si="23"/>
        <v>946800</v>
      </c>
      <c r="AB98" s="11" t="s">
        <v>152</v>
      </c>
      <c r="AD98" s="94">
        <f>VLOOKUP(A98,'ANEXO No. 1'!$A:$K,5,0)</f>
        <v>1</v>
      </c>
      <c r="AE98" s="88">
        <f>VLOOKUP(A98,'ANEXO No. 1'!$A:$K,6,0)</f>
        <v>50</v>
      </c>
      <c r="AF98" s="97">
        <f>VLOOKUP(A98,'ANEXO No. 1'!$A:$K,7,0)</f>
        <v>2</v>
      </c>
      <c r="AG98" s="62">
        <f>VLOOKUP(A98,'ANEXO No. 1'!$A:$K,8,0)</f>
        <v>2775000</v>
      </c>
      <c r="AH98" s="62">
        <f>VLOOKUP(A98,'ANEXO No. 1'!$A:$K,9,0)</f>
        <v>5550000</v>
      </c>
      <c r="AI98" s="62">
        <f>VLOOKUP(A98,'ANEXO No. 1'!$A:$K,10,0)</f>
        <v>1300000</v>
      </c>
      <c r="AJ98" s="62">
        <f t="shared" si="24"/>
        <v>3153300</v>
      </c>
      <c r="AK98" s="62">
        <f t="shared" si="25"/>
        <v>6684900</v>
      </c>
      <c r="AL98" s="62">
        <f t="shared" si="26"/>
        <v>1367600</v>
      </c>
      <c r="AM98" s="11" t="str">
        <f>VLOOKUP(A98,'ANEXO No. 1'!$A:$K,11,0)</f>
        <v>FT</v>
      </c>
    </row>
    <row r="99" spans="1:39" s="12" customFormat="1" ht="12" customHeight="1" x14ac:dyDescent="0.25">
      <c r="A99" s="8">
        <v>92</v>
      </c>
      <c r="B99" s="9" t="s">
        <v>150</v>
      </c>
      <c r="C99" s="9" t="s">
        <v>155</v>
      </c>
      <c r="D99" s="32" t="s">
        <v>150</v>
      </c>
      <c r="E99" s="8">
        <v>1</v>
      </c>
      <c r="F99" s="8">
        <v>30</v>
      </c>
      <c r="G99" s="8">
        <v>1</v>
      </c>
      <c r="H99" s="10">
        <v>1528000</v>
      </c>
      <c r="I99" s="10">
        <v>1300000</v>
      </c>
      <c r="J99" s="10">
        <v>1455000</v>
      </c>
      <c r="K99" s="10">
        <v>1300000</v>
      </c>
      <c r="L99" s="10">
        <v>1383000</v>
      </c>
      <c r="M99" s="10">
        <v>1000000</v>
      </c>
      <c r="N99" s="10">
        <v>1310000</v>
      </c>
      <c r="O99" s="10">
        <v>900000</v>
      </c>
      <c r="P99" s="10">
        <v>1237000</v>
      </c>
      <c r="Q99" s="10">
        <v>900000</v>
      </c>
      <c r="R99" s="10">
        <f t="shared" si="14"/>
        <v>1607456</v>
      </c>
      <c r="S99" s="10">
        <f t="shared" si="15"/>
        <v>1367600</v>
      </c>
      <c r="T99" s="10">
        <f t="shared" si="16"/>
        <v>1530660</v>
      </c>
      <c r="U99" s="10">
        <f t="shared" si="17"/>
        <v>1367600</v>
      </c>
      <c r="V99" s="10">
        <f t="shared" si="18"/>
        <v>1454916</v>
      </c>
      <c r="W99" s="10">
        <f t="shared" si="19"/>
        <v>1052000</v>
      </c>
      <c r="X99" s="10">
        <f t="shared" si="20"/>
        <v>1378120</v>
      </c>
      <c r="Y99" s="10">
        <f t="shared" si="21"/>
        <v>946800</v>
      </c>
      <c r="Z99" s="10">
        <f t="shared" si="22"/>
        <v>1301324</v>
      </c>
      <c r="AA99" s="10">
        <f t="shared" si="23"/>
        <v>946800</v>
      </c>
      <c r="AB99" s="11" t="s">
        <v>152</v>
      </c>
      <c r="AD99" s="94">
        <f>VLOOKUP(A99,'ANEXO No. 1'!$A:$K,5,0)</f>
        <v>1</v>
      </c>
      <c r="AE99" s="88">
        <f>VLOOKUP(A99,'ANEXO No. 1'!$A:$K,6,0)</f>
        <v>30</v>
      </c>
      <c r="AF99" s="97">
        <f>VLOOKUP(A99,'ANEXO No. 1'!$A:$K,7,0)</f>
        <v>1</v>
      </c>
      <c r="AG99" s="62">
        <f>VLOOKUP(A99,'ANEXO No. 1'!$A:$K,8,0)</f>
        <v>1455000</v>
      </c>
      <c r="AH99" s="62">
        <f>VLOOKUP(A99,'ANEXO No. 1'!$A:$K,9,0)</f>
        <v>1455000</v>
      </c>
      <c r="AI99" s="62">
        <f>VLOOKUP(A99,'ANEXO No. 1'!$A:$K,10,0)</f>
        <v>1300000</v>
      </c>
      <c r="AJ99" s="62">
        <f t="shared" si="24"/>
        <v>1833300</v>
      </c>
      <c r="AK99" s="62">
        <f t="shared" si="25"/>
        <v>2589900</v>
      </c>
      <c r="AL99" s="62">
        <f t="shared" si="26"/>
        <v>1367600</v>
      </c>
      <c r="AM99" s="11" t="str">
        <f>VLOOKUP(A99,'ANEXO No. 1'!$A:$K,11,0)</f>
        <v>FT</v>
      </c>
    </row>
    <row r="100" spans="1:39" s="12" customFormat="1" ht="12" customHeight="1" x14ac:dyDescent="0.25">
      <c r="A100" s="8">
        <v>93</v>
      </c>
      <c r="B100" s="9" t="s">
        <v>150</v>
      </c>
      <c r="C100" s="9" t="s">
        <v>156</v>
      </c>
      <c r="D100" s="32" t="s">
        <v>150</v>
      </c>
      <c r="E100" s="8">
        <v>1</v>
      </c>
      <c r="F100" s="8">
        <v>15</v>
      </c>
      <c r="G100" s="8">
        <v>1</v>
      </c>
      <c r="H100" s="10">
        <v>1865000</v>
      </c>
      <c r="I100" s="10">
        <v>1300000</v>
      </c>
      <c r="J100" s="10">
        <v>1776000</v>
      </c>
      <c r="K100" s="10">
        <v>1300000</v>
      </c>
      <c r="L100" s="10">
        <v>1614000</v>
      </c>
      <c r="M100" s="10">
        <v>1000000</v>
      </c>
      <c r="N100" s="10">
        <v>1403000</v>
      </c>
      <c r="O100" s="10">
        <v>900000</v>
      </c>
      <c r="P100" s="10">
        <v>1275000</v>
      </c>
      <c r="Q100" s="10">
        <v>900000</v>
      </c>
      <c r="R100" s="10">
        <f t="shared" si="14"/>
        <v>1961980</v>
      </c>
      <c r="S100" s="10">
        <f t="shared" si="15"/>
        <v>1367600</v>
      </c>
      <c r="T100" s="10">
        <f t="shared" si="16"/>
        <v>1868352</v>
      </c>
      <c r="U100" s="10">
        <f t="shared" si="17"/>
        <v>1367600</v>
      </c>
      <c r="V100" s="10">
        <f t="shared" si="18"/>
        <v>1697928</v>
      </c>
      <c r="W100" s="10">
        <f t="shared" si="19"/>
        <v>1052000</v>
      </c>
      <c r="X100" s="10">
        <f t="shared" si="20"/>
        <v>1475956</v>
      </c>
      <c r="Y100" s="10">
        <f t="shared" si="21"/>
        <v>946800</v>
      </c>
      <c r="Z100" s="10">
        <f t="shared" si="22"/>
        <v>1341300</v>
      </c>
      <c r="AA100" s="10">
        <f t="shared" si="23"/>
        <v>946800</v>
      </c>
      <c r="AB100" s="11" t="s">
        <v>152</v>
      </c>
      <c r="AD100" s="94">
        <f>VLOOKUP(A100,'ANEXO No. 1'!$A:$K,5,0)</f>
        <v>1</v>
      </c>
      <c r="AE100" s="88">
        <f>VLOOKUP(A100,'ANEXO No. 1'!$A:$K,6,0)</f>
        <v>15</v>
      </c>
      <c r="AF100" s="97">
        <f>VLOOKUP(A100,'ANEXO No. 1'!$A:$K,7,0)</f>
        <v>1</v>
      </c>
      <c r="AG100" s="62">
        <f>VLOOKUP(A100,'ANEXO No. 1'!$A:$K,8,0)</f>
        <v>1275000</v>
      </c>
      <c r="AH100" s="62">
        <f>VLOOKUP(A100,'ANEXO No. 1'!$A:$K,9,0)</f>
        <v>1275000</v>
      </c>
      <c r="AI100" s="62">
        <f>VLOOKUP(A100,'ANEXO No. 1'!$A:$K,10,0)</f>
        <v>900000</v>
      </c>
      <c r="AJ100" s="62">
        <f t="shared" si="24"/>
        <v>1653300</v>
      </c>
      <c r="AK100" s="62">
        <f t="shared" si="25"/>
        <v>2409900</v>
      </c>
      <c r="AL100" s="62">
        <f t="shared" si="26"/>
        <v>967600</v>
      </c>
      <c r="AM100" s="11" t="str">
        <f>VLOOKUP(A100,'ANEXO No. 1'!$A:$K,11,0)</f>
        <v>FT</v>
      </c>
    </row>
    <row r="101" spans="1:39" s="12" customFormat="1" ht="12" customHeight="1" x14ac:dyDescent="0.25">
      <c r="A101" s="8">
        <v>94</v>
      </c>
      <c r="B101" s="9" t="s">
        <v>150</v>
      </c>
      <c r="C101" s="9" t="s">
        <v>157</v>
      </c>
      <c r="D101" s="32" t="s">
        <v>150</v>
      </c>
      <c r="E101" s="8">
        <v>1</v>
      </c>
      <c r="F101" s="8">
        <v>15</v>
      </c>
      <c r="G101" s="8">
        <v>1</v>
      </c>
      <c r="H101" s="10">
        <v>1865000</v>
      </c>
      <c r="I101" s="10">
        <v>1300000</v>
      </c>
      <c r="J101" s="10">
        <v>1776000</v>
      </c>
      <c r="K101" s="10">
        <v>1300000</v>
      </c>
      <c r="L101" s="10">
        <v>1614000</v>
      </c>
      <c r="M101" s="10">
        <v>1000000</v>
      </c>
      <c r="N101" s="10">
        <v>1403000</v>
      </c>
      <c r="O101" s="10">
        <v>900000</v>
      </c>
      <c r="P101" s="10">
        <v>1275000</v>
      </c>
      <c r="Q101" s="10">
        <v>900000</v>
      </c>
      <c r="R101" s="10">
        <f t="shared" si="14"/>
        <v>1961980</v>
      </c>
      <c r="S101" s="10">
        <f t="shared" si="15"/>
        <v>1367600</v>
      </c>
      <c r="T101" s="10">
        <f t="shared" si="16"/>
        <v>1868352</v>
      </c>
      <c r="U101" s="10">
        <f t="shared" si="17"/>
        <v>1367600</v>
      </c>
      <c r="V101" s="10">
        <f t="shared" si="18"/>
        <v>1697928</v>
      </c>
      <c r="W101" s="10">
        <f t="shared" si="19"/>
        <v>1052000</v>
      </c>
      <c r="X101" s="10">
        <f t="shared" si="20"/>
        <v>1475956</v>
      </c>
      <c r="Y101" s="10">
        <f t="shared" si="21"/>
        <v>946800</v>
      </c>
      <c r="Z101" s="10">
        <f t="shared" si="22"/>
        <v>1341300</v>
      </c>
      <c r="AA101" s="10">
        <f t="shared" si="23"/>
        <v>946800</v>
      </c>
      <c r="AB101" s="11" t="s">
        <v>152</v>
      </c>
      <c r="AD101" s="94">
        <f>VLOOKUP(A101,'ANEXO No. 1'!$A:$K,5,0)</f>
        <v>1</v>
      </c>
      <c r="AE101" s="88">
        <f>VLOOKUP(A101,'ANEXO No. 1'!$A:$K,6,0)</f>
        <v>15</v>
      </c>
      <c r="AF101" s="97">
        <f>VLOOKUP(A101,'ANEXO No. 1'!$A:$K,7,0)</f>
        <v>1</v>
      </c>
      <c r="AG101" s="62">
        <f>VLOOKUP(A101,'ANEXO No. 1'!$A:$K,8,0)</f>
        <v>1275000</v>
      </c>
      <c r="AH101" s="62">
        <f>VLOOKUP(A101,'ANEXO No. 1'!$A:$K,9,0)</f>
        <v>1275000</v>
      </c>
      <c r="AI101" s="62">
        <f>VLOOKUP(A101,'ANEXO No. 1'!$A:$K,10,0)</f>
        <v>900000</v>
      </c>
      <c r="AJ101" s="62">
        <f t="shared" si="24"/>
        <v>1653300</v>
      </c>
      <c r="AK101" s="62">
        <f t="shared" si="25"/>
        <v>2409900</v>
      </c>
      <c r="AL101" s="62">
        <f t="shared" si="26"/>
        <v>967600</v>
      </c>
      <c r="AM101" s="11" t="str">
        <f>VLOOKUP(A101,'ANEXO No. 1'!$A:$K,11,0)</f>
        <v>FT</v>
      </c>
    </row>
    <row r="102" spans="1:39" s="12" customFormat="1" ht="12" customHeight="1" x14ac:dyDescent="0.25">
      <c r="A102" s="8">
        <v>95</v>
      </c>
      <c r="B102" s="9" t="s">
        <v>150</v>
      </c>
      <c r="C102" s="9" t="s">
        <v>158</v>
      </c>
      <c r="D102" s="32" t="s">
        <v>150</v>
      </c>
      <c r="E102" s="8">
        <v>1</v>
      </c>
      <c r="F102" s="8">
        <v>15</v>
      </c>
      <c r="G102" s="8">
        <v>1</v>
      </c>
      <c r="H102" s="10">
        <v>1865000</v>
      </c>
      <c r="I102" s="10">
        <v>1300000</v>
      </c>
      <c r="J102" s="10">
        <v>1776000</v>
      </c>
      <c r="K102" s="10">
        <v>1300000</v>
      </c>
      <c r="L102" s="10">
        <v>1614000</v>
      </c>
      <c r="M102" s="10">
        <v>1000000</v>
      </c>
      <c r="N102" s="10">
        <v>1403000</v>
      </c>
      <c r="O102" s="10">
        <v>900000</v>
      </c>
      <c r="P102" s="10">
        <v>1275000</v>
      </c>
      <c r="Q102" s="10">
        <v>900000</v>
      </c>
      <c r="R102" s="10">
        <f t="shared" si="14"/>
        <v>1961980</v>
      </c>
      <c r="S102" s="10">
        <f t="shared" si="15"/>
        <v>1367600</v>
      </c>
      <c r="T102" s="10">
        <f t="shared" si="16"/>
        <v>1868352</v>
      </c>
      <c r="U102" s="10">
        <f t="shared" si="17"/>
        <v>1367600</v>
      </c>
      <c r="V102" s="10">
        <f t="shared" si="18"/>
        <v>1697928</v>
      </c>
      <c r="W102" s="10">
        <f t="shared" si="19"/>
        <v>1052000</v>
      </c>
      <c r="X102" s="10">
        <f t="shared" si="20"/>
        <v>1475956</v>
      </c>
      <c r="Y102" s="10">
        <f t="shared" si="21"/>
        <v>946800</v>
      </c>
      <c r="Z102" s="10">
        <f t="shared" si="22"/>
        <v>1341300</v>
      </c>
      <c r="AA102" s="10">
        <f t="shared" si="23"/>
        <v>946800</v>
      </c>
      <c r="AB102" s="11" t="s">
        <v>152</v>
      </c>
      <c r="AD102" s="94">
        <f>VLOOKUP(A102,'ANEXO No. 1'!$A:$K,5,0)</f>
        <v>1</v>
      </c>
      <c r="AE102" s="88">
        <f>VLOOKUP(A102,'ANEXO No. 1'!$A:$K,6,0)</f>
        <v>15</v>
      </c>
      <c r="AF102" s="97">
        <f>VLOOKUP(A102,'ANEXO No. 1'!$A:$K,7,0)</f>
        <v>1</v>
      </c>
      <c r="AG102" s="62">
        <f>VLOOKUP(A102,'ANEXO No. 1'!$A:$K,8,0)</f>
        <v>1275000</v>
      </c>
      <c r="AH102" s="62">
        <f>VLOOKUP(A102,'ANEXO No. 1'!$A:$K,9,0)</f>
        <v>1275000</v>
      </c>
      <c r="AI102" s="62">
        <f>VLOOKUP(A102,'ANEXO No. 1'!$A:$K,10,0)</f>
        <v>900000</v>
      </c>
      <c r="AJ102" s="62">
        <f t="shared" si="24"/>
        <v>1653300</v>
      </c>
      <c r="AK102" s="62">
        <f t="shared" si="25"/>
        <v>2409900</v>
      </c>
      <c r="AL102" s="62">
        <f t="shared" si="26"/>
        <v>967600</v>
      </c>
      <c r="AM102" s="11" t="str">
        <f>VLOOKUP(A102,'ANEXO No. 1'!$A:$K,11,0)</f>
        <v>FT</v>
      </c>
    </row>
    <row r="103" spans="1:39" s="12" customFormat="1" ht="12" customHeight="1" x14ac:dyDescent="0.25">
      <c r="A103" s="8">
        <v>96</v>
      </c>
      <c r="B103" s="9" t="s">
        <v>150</v>
      </c>
      <c r="C103" s="9" t="s">
        <v>159</v>
      </c>
      <c r="D103" s="32" t="s">
        <v>150</v>
      </c>
      <c r="E103" s="8">
        <v>9</v>
      </c>
      <c r="F103" s="8">
        <v>35</v>
      </c>
      <c r="G103" s="8">
        <v>1</v>
      </c>
      <c r="H103" s="10">
        <v>16000000</v>
      </c>
      <c r="I103" s="10">
        <v>1300000</v>
      </c>
      <c r="J103" s="10">
        <v>15200000</v>
      </c>
      <c r="K103" s="10">
        <v>1300000</v>
      </c>
      <c r="L103" s="10">
        <v>14400000</v>
      </c>
      <c r="M103" s="10">
        <v>1000000</v>
      </c>
      <c r="N103" s="10">
        <v>12240000</v>
      </c>
      <c r="O103" s="10">
        <v>900000</v>
      </c>
      <c r="P103" s="10">
        <v>9792000</v>
      </c>
      <c r="Q103" s="10">
        <v>900000</v>
      </c>
      <c r="R103" s="10">
        <f t="shared" si="14"/>
        <v>16832000</v>
      </c>
      <c r="S103" s="10">
        <f t="shared" si="15"/>
        <v>1367600</v>
      </c>
      <c r="T103" s="10">
        <f t="shared" si="16"/>
        <v>15990400</v>
      </c>
      <c r="U103" s="10">
        <f t="shared" si="17"/>
        <v>1367600</v>
      </c>
      <c r="V103" s="10">
        <f t="shared" si="18"/>
        <v>15148800</v>
      </c>
      <c r="W103" s="10">
        <f t="shared" si="19"/>
        <v>1052000</v>
      </c>
      <c r="X103" s="10">
        <f t="shared" si="20"/>
        <v>12876480</v>
      </c>
      <c r="Y103" s="10">
        <f t="shared" si="21"/>
        <v>946800</v>
      </c>
      <c r="Z103" s="10">
        <f t="shared" si="22"/>
        <v>10301184</v>
      </c>
      <c r="AA103" s="10">
        <f t="shared" si="23"/>
        <v>946800</v>
      </c>
      <c r="AB103" s="11" t="s">
        <v>152</v>
      </c>
      <c r="AD103" s="94">
        <f>VLOOKUP(A103,'ANEXO No. 1'!$A:$K,5,0)</f>
        <v>9</v>
      </c>
      <c r="AE103" s="88">
        <f>VLOOKUP(A103,'ANEXO No. 1'!$A:$K,6,0)</f>
        <v>35</v>
      </c>
      <c r="AF103" s="97">
        <f>VLOOKUP(A103,'ANEXO No. 1'!$A:$K,7,0)</f>
        <v>1</v>
      </c>
      <c r="AG103" s="62">
        <f>VLOOKUP(A103,'ANEXO No. 1'!$A:$K,8,0)</f>
        <v>16000000</v>
      </c>
      <c r="AH103" s="62">
        <f>VLOOKUP(A103,'ANEXO No. 1'!$A:$K,9,0)</f>
        <v>16000000</v>
      </c>
      <c r="AI103" s="62">
        <f>VLOOKUP(A103,'ANEXO No. 1'!$A:$K,10,0)</f>
        <v>1300000</v>
      </c>
      <c r="AJ103" s="62">
        <f t="shared" si="24"/>
        <v>16378300</v>
      </c>
      <c r="AK103" s="62">
        <f t="shared" si="25"/>
        <v>17134900</v>
      </c>
      <c r="AL103" s="62">
        <f t="shared" si="26"/>
        <v>1367600</v>
      </c>
      <c r="AM103" s="11" t="str">
        <f>VLOOKUP(A103,'ANEXO No. 1'!$A:$K,11,0)</f>
        <v>FT</v>
      </c>
    </row>
    <row r="104" spans="1:39" s="12" customFormat="1" ht="12" customHeight="1" x14ac:dyDescent="0.25">
      <c r="A104" s="8">
        <v>97</v>
      </c>
      <c r="B104" s="9" t="s">
        <v>150</v>
      </c>
      <c r="C104" s="9" t="s">
        <v>160</v>
      </c>
      <c r="D104" s="32" t="s">
        <v>150</v>
      </c>
      <c r="E104" s="8">
        <v>9</v>
      </c>
      <c r="F104" s="8">
        <v>35</v>
      </c>
      <c r="G104" s="8">
        <v>1</v>
      </c>
      <c r="H104" s="10">
        <v>16000000</v>
      </c>
      <c r="I104" s="10">
        <v>1300000</v>
      </c>
      <c r="J104" s="10">
        <v>15200000</v>
      </c>
      <c r="K104" s="10">
        <v>1300000</v>
      </c>
      <c r="L104" s="10">
        <v>14400000</v>
      </c>
      <c r="M104" s="10">
        <v>1000000</v>
      </c>
      <c r="N104" s="10">
        <v>12240000</v>
      </c>
      <c r="O104" s="10">
        <v>900000</v>
      </c>
      <c r="P104" s="10">
        <v>9792000</v>
      </c>
      <c r="Q104" s="10">
        <v>900000</v>
      </c>
      <c r="R104" s="10">
        <f t="shared" si="14"/>
        <v>16832000</v>
      </c>
      <c r="S104" s="10">
        <f t="shared" si="15"/>
        <v>1367600</v>
      </c>
      <c r="T104" s="10">
        <f t="shared" si="16"/>
        <v>15990400</v>
      </c>
      <c r="U104" s="10">
        <f t="shared" si="17"/>
        <v>1367600</v>
      </c>
      <c r="V104" s="10">
        <f t="shared" si="18"/>
        <v>15148800</v>
      </c>
      <c r="W104" s="10">
        <f t="shared" si="19"/>
        <v>1052000</v>
      </c>
      <c r="X104" s="10">
        <f t="shared" si="20"/>
        <v>12876480</v>
      </c>
      <c r="Y104" s="10">
        <f t="shared" si="21"/>
        <v>946800</v>
      </c>
      <c r="Z104" s="10">
        <f t="shared" si="22"/>
        <v>10301184</v>
      </c>
      <c r="AA104" s="10">
        <f t="shared" si="23"/>
        <v>946800</v>
      </c>
      <c r="AB104" s="11" t="s">
        <v>152</v>
      </c>
      <c r="AD104" s="94">
        <f>VLOOKUP(A104,'ANEXO No. 1'!$A:$K,5,0)</f>
        <v>9</v>
      </c>
      <c r="AE104" s="88">
        <f>VLOOKUP(A104,'ANEXO No. 1'!$A:$K,6,0)</f>
        <v>35</v>
      </c>
      <c r="AF104" s="97">
        <f>VLOOKUP(A104,'ANEXO No. 1'!$A:$K,7,0)</f>
        <v>1</v>
      </c>
      <c r="AG104" s="62">
        <f>VLOOKUP(A104,'ANEXO No. 1'!$A:$K,8,0)</f>
        <v>16000000</v>
      </c>
      <c r="AH104" s="62">
        <f>VLOOKUP(A104,'ANEXO No. 1'!$A:$K,9,0)</f>
        <v>16000000</v>
      </c>
      <c r="AI104" s="62">
        <f>VLOOKUP(A104,'ANEXO No. 1'!$A:$K,10,0)</f>
        <v>1300000</v>
      </c>
      <c r="AJ104" s="62">
        <f t="shared" si="24"/>
        <v>16378300</v>
      </c>
      <c r="AK104" s="62">
        <f t="shared" si="25"/>
        <v>17134900</v>
      </c>
      <c r="AL104" s="62">
        <f t="shared" si="26"/>
        <v>1367600</v>
      </c>
      <c r="AM104" s="11" t="str">
        <f>VLOOKUP(A104,'ANEXO No. 1'!$A:$K,11,0)</f>
        <v>FT</v>
      </c>
    </row>
    <row r="105" spans="1:39" s="12" customFormat="1" ht="12" customHeight="1" x14ac:dyDescent="0.25">
      <c r="A105" s="8">
        <v>98</v>
      </c>
      <c r="B105" s="9" t="s">
        <v>150</v>
      </c>
      <c r="C105" s="9" t="s">
        <v>161</v>
      </c>
      <c r="D105" s="32" t="s">
        <v>150</v>
      </c>
      <c r="E105" s="8">
        <v>1</v>
      </c>
      <c r="F105" s="8">
        <v>35</v>
      </c>
      <c r="G105" s="8">
        <v>1</v>
      </c>
      <c r="H105" s="10">
        <v>1000000</v>
      </c>
      <c r="I105" s="10">
        <v>1300000</v>
      </c>
      <c r="J105" s="10">
        <v>950000</v>
      </c>
      <c r="K105" s="10">
        <v>1300000</v>
      </c>
      <c r="L105" s="10">
        <v>900000</v>
      </c>
      <c r="M105" s="10">
        <v>1000000</v>
      </c>
      <c r="N105" s="10">
        <v>765000</v>
      </c>
      <c r="O105" s="10">
        <v>900000</v>
      </c>
      <c r="P105" s="10">
        <v>612000</v>
      </c>
      <c r="Q105" s="10">
        <v>900000</v>
      </c>
      <c r="R105" s="10">
        <f t="shared" si="14"/>
        <v>1052000</v>
      </c>
      <c r="S105" s="10">
        <f t="shared" si="15"/>
        <v>1367600</v>
      </c>
      <c r="T105" s="10">
        <f t="shared" si="16"/>
        <v>999400</v>
      </c>
      <c r="U105" s="10">
        <f t="shared" si="17"/>
        <v>1367600</v>
      </c>
      <c r="V105" s="10">
        <f t="shared" si="18"/>
        <v>946800</v>
      </c>
      <c r="W105" s="10">
        <f t="shared" si="19"/>
        <v>1052000</v>
      </c>
      <c r="X105" s="10">
        <f t="shared" si="20"/>
        <v>804780</v>
      </c>
      <c r="Y105" s="10">
        <f t="shared" si="21"/>
        <v>946800</v>
      </c>
      <c r="Z105" s="10">
        <f t="shared" si="22"/>
        <v>643824</v>
      </c>
      <c r="AA105" s="10">
        <f t="shared" si="23"/>
        <v>946800</v>
      </c>
      <c r="AB105" s="11" t="s">
        <v>152</v>
      </c>
      <c r="AD105" s="94">
        <f>VLOOKUP(A105,'ANEXO No. 1'!$A:$K,5,0)</f>
        <v>1</v>
      </c>
      <c r="AE105" s="88">
        <f>VLOOKUP(A105,'ANEXO No. 1'!$A:$K,6,0)</f>
        <v>35</v>
      </c>
      <c r="AF105" s="97">
        <f>VLOOKUP(A105,'ANEXO No. 1'!$A:$K,7,0)</f>
        <v>1</v>
      </c>
      <c r="AG105" s="62">
        <f>VLOOKUP(A105,'ANEXO No. 1'!$A:$K,8,0)</f>
        <v>1000000</v>
      </c>
      <c r="AH105" s="62">
        <f>VLOOKUP(A105,'ANEXO No. 1'!$A:$K,9,0)</f>
        <v>1000000</v>
      </c>
      <c r="AI105" s="62">
        <f>VLOOKUP(A105,'ANEXO No. 1'!$A:$K,10,0)</f>
        <v>1300000</v>
      </c>
      <c r="AJ105" s="62">
        <f t="shared" si="24"/>
        <v>1378300</v>
      </c>
      <c r="AK105" s="62">
        <f t="shared" si="25"/>
        <v>2134900</v>
      </c>
      <c r="AL105" s="62">
        <f t="shared" si="26"/>
        <v>1367600</v>
      </c>
      <c r="AM105" s="11" t="str">
        <f>VLOOKUP(A105,'ANEXO No. 1'!$A:$K,11,0)</f>
        <v>FT</v>
      </c>
    </row>
    <row r="106" spans="1:39" s="12" customFormat="1" ht="12" customHeight="1" x14ac:dyDescent="0.25">
      <c r="A106" s="8">
        <v>99</v>
      </c>
      <c r="B106" s="9" t="s">
        <v>150</v>
      </c>
      <c r="C106" s="9" t="s">
        <v>161</v>
      </c>
      <c r="D106" s="32" t="s">
        <v>150</v>
      </c>
      <c r="E106" s="8">
        <v>1</v>
      </c>
      <c r="F106" s="8">
        <v>35</v>
      </c>
      <c r="G106" s="8">
        <v>1</v>
      </c>
      <c r="H106" s="10">
        <v>1000000</v>
      </c>
      <c r="I106" s="10">
        <v>1300000</v>
      </c>
      <c r="J106" s="10">
        <v>950000</v>
      </c>
      <c r="K106" s="10">
        <v>1300000</v>
      </c>
      <c r="L106" s="10">
        <v>900000</v>
      </c>
      <c r="M106" s="10">
        <v>1000000</v>
      </c>
      <c r="N106" s="10">
        <v>765000</v>
      </c>
      <c r="O106" s="10">
        <v>900000</v>
      </c>
      <c r="P106" s="10">
        <v>612000</v>
      </c>
      <c r="Q106" s="10">
        <v>900000</v>
      </c>
      <c r="R106" s="10">
        <f t="shared" si="14"/>
        <v>1052000</v>
      </c>
      <c r="S106" s="10">
        <f t="shared" si="15"/>
        <v>1367600</v>
      </c>
      <c r="T106" s="10">
        <f t="shared" si="16"/>
        <v>999400</v>
      </c>
      <c r="U106" s="10">
        <f t="shared" si="17"/>
        <v>1367600</v>
      </c>
      <c r="V106" s="10">
        <f t="shared" si="18"/>
        <v>946800</v>
      </c>
      <c r="W106" s="10">
        <f t="shared" si="19"/>
        <v>1052000</v>
      </c>
      <c r="X106" s="10">
        <f t="shared" si="20"/>
        <v>804780</v>
      </c>
      <c r="Y106" s="10">
        <f t="shared" si="21"/>
        <v>946800</v>
      </c>
      <c r="Z106" s="10">
        <f t="shared" si="22"/>
        <v>643824</v>
      </c>
      <c r="AA106" s="10">
        <f t="shared" si="23"/>
        <v>946800</v>
      </c>
      <c r="AB106" s="11" t="s">
        <v>152</v>
      </c>
      <c r="AD106" s="94">
        <f>VLOOKUP(A106,'ANEXO No. 1'!$A:$K,5,0)</f>
        <v>1</v>
      </c>
      <c r="AE106" s="88">
        <f>VLOOKUP(A106,'ANEXO No. 1'!$A:$K,6,0)</f>
        <v>35</v>
      </c>
      <c r="AF106" s="97">
        <f>VLOOKUP(A106,'ANEXO No. 1'!$A:$K,7,0)</f>
        <v>1</v>
      </c>
      <c r="AG106" s="62">
        <f>VLOOKUP(A106,'ANEXO No. 1'!$A:$K,8,0)</f>
        <v>1000000</v>
      </c>
      <c r="AH106" s="62">
        <f>VLOOKUP(A106,'ANEXO No. 1'!$A:$K,9,0)</f>
        <v>1000000</v>
      </c>
      <c r="AI106" s="62">
        <f>VLOOKUP(A106,'ANEXO No. 1'!$A:$K,10,0)</f>
        <v>1300000</v>
      </c>
      <c r="AJ106" s="62">
        <f t="shared" si="24"/>
        <v>1378300</v>
      </c>
      <c r="AK106" s="62">
        <f t="shared" si="25"/>
        <v>2134900</v>
      </c>
      <c r="AL106" s="62">
        <f t="shared" si="26"/>
        <v>1367600</v>
      </c>
      <c r="AM106" s="11" t="str">
        <f>VLOOKUP(A106,'ANEXO No. 1'!$A:$K,11,0)</f>
        <v>FT</v>
      </c>
    </row>
    <row r="107" spans="1:39" s="12" customFormat="1" ht="12" customHeight="1" x14ac:dyDescent="0.25">
      <c r="A107" s="8">
        <v>100</v>
      </c>
      <c r="B107" s="9" t="s">
        <v>150</v>
      </c>
      <c r="C107" s="9" t="s">
        <v>162</v>
      </c>
      <c r="D107" s="32" t="s">
        <v>150</v>
      </c>
      <c r="E107" s="8">
        <v>9</v>
      </c>
      <c r="F107" s="8">
        <v>35</v>
      </c>
      <c r="G107" s="8">
        <v>1</v>
      </c>
      <c r="H107" s="10">
        <v>16000000</v>
      </c>
      <c r="I107" s="10">
        <v>1300000</v>
      </c>
      <c r="J107" s="10">
        <v>15200000</v>
      </c>
      <c r="K107" s="10">
        <v>1300000</v>
      </c>
      <c r="L107" s="10">
        <v>14400000</v>
      </c>
      <c r="M107" s="10">
        <v>1000000</v>
      </c>
      <c r="N107" s="10">
        <v>12240000</v>
      </c>
      <c r="O107" s="10">
        <v>900000</v>
      </c>
      <c r="P107" s="10">
        <v>9792000</v>
      </c>
      <c r="Q107" s="10">
        <v>900000</v>
      </c>
      <c r="R107" s="10">
        <f t="shared" si="14"/>
        <v>16832000</v>
      </c>
      <c r="S107" s="10">
        <f t="shared" si="15"/>
        <v>1367600</v>
      </c>
      <c r="T107" s="10">
        <f t="shared" si="16"/>
        <v>15990400</v>
      </c>
      <c r="U107" s="10">
        <f t="shared" si="17"/>
        <v>1367600</v>
      </c>
      <c r="V107" s="10">
        <f t="shared" si="18"/>
        <v>15148800</v>
      </c>
      <c r="W107" s="10">
        <f t="shared" si="19"/>
        <v>1052000</v>
      </c>
      <c r="X107" s="10">
        <f t="shared" si="20"/>
        <v>12876480</v>
      </c>
      <c r="Y107" s="10">
        <f t="shared" si="21"/>
        <v>946800</v>
      </c>
      <c r="Z107" s="10">
        <f t="shared" si="22"/>
        <v>10301184</v>
      </c>
      <c r="AA107" s="10">
        <f t="shared" si="23"/>
        <v>946800</v>
      </c>
      <c r="AB107" s="11" t="s">
        <v>152</v>
      </c>
      <c r="AD107" s="94">
        <f>VLOOKUP(A107,'ANEXO No. 1'!$A:$K,5,0)</f>
        <v>9</v>
      </c>
      <c r="AE107" s="88">
        <f>VLOOKUP(A107,'ANEXO No. 1'!$A:$K,6,0)</f>
        <v>35</v>
      </c>
      <c r="AF107" s="97">
        <f>VLOOKUP(A107,'ANEXO No. 1'!$A:$K,7,0)</f>
        <v>1</v>
      </c>
      <c r="AG107" s="62">
        <f>VLOOKUP(A107,'ANEXO No. 1'!$A:$K,8,0)</f>
        <v>16000000</v>
      </c>
      <c r="AH107" s="62">
        <f>VLOOKUP(A107,'ANEXO No. 1'!$A:$K,9,0)</f>
        <v>16000000</v>
      </c>
      <c r="AI107" s="62">
        <f>VLOOKUP(A107,'ANEXO No. 1'!$A:$K,10,0)</f>
        <v>1300000</v>
      </c>
      <c r="AJ107" s="62">
        <f t="shared" si="24"/>
        <v>16378300</v>
      </c>
      <c r="AK107" s="62">
        <f t="shared" si="25"/>
        <v>17134900</v>
      </c>
      <c r="AL107" s="62">
        <f t="shared" si="26"/>
        <v>1367600</v>
      </c>
      <c r="AM107" s="11" t="str">
        <f>VLOOKUP(A107,'ANEXO No. 1'!$A:$K,11,0)</f>
        <v>FT</v>
      </c>
    </row>
    <row r="108" spans="1:39" s="12" customFormat="1" ht="12" customHeight="1" x14ac:dyDescent="0.25">
      <c r="A108" s="8">
        <v>101</v>
      </c>
      <c r="B108" s="9" t="s">
        <v>150</v>
      </c>
      <c r="C108" s="9" t="s">
        <v>163</v>
      </c>
      <c r="D108" s="32" t="s">
        <v>150</v>
      </c>
      <c r="E108" s="8">
        <v>1</v>
      </c>
      <c r="F108" s="8">
        <v>35</v>
      </c>
      <c r="G108" s="8">
        <v>2</v>
      </c>
      <c r="H108" s="10">
        <v>1500000</v>
      </c>
      <c r="I108" s="10">
        <v>1300000</v>
      </c>
      <c r="J108" s="10">
        <v>1425000</v>
      </c>
      <c r="K108" s="10">
        <v>1300000</v>
      </c>
      <c r="L108" s="10">
        <v>1350000</v>
      </c>
      <c r="M108" s="10">
        <v>1000000</v>
      </c>
      <c r="N108" s="10">
        <v>1148000</v>
      </c>
      <c r="O108" s="10">
        <v>900000</v>
      </c>
      <c r="P108" s="10">
        <v>919000</v>
      </c>
      <c r="Q108" s="10">
        <v>900000</v>
      </c>
      <c r="R108" s="10">
        <f t="shared" si="14"/>
        <v>1578000</v>
      </c>
      <c r="S108" s="10">
        <f t="shared" si="15"/>
        <v>1367600</v>
      </c>
      <c r="T108" s="10">
        <f t="shared" si="16"/>
        <v>1499100</v>
      </c>
      <c r="U108" s="10">
        <f t="shared" si="17"/>
        <v>1367600</v>
      </c>
      <c r="V108" s="10">
        <f t="shared" si="18"/>
        <v>1420200</v>
      </c>
      <c r="W108" s="10">
        <f t="shared" si="19"/>
        <v>1052000</v>
      </c>
      <c r="X108" s="10">
        <f t="shared" si="20"/>
        <v>1207696</v>
      </c>
      <c r="Y108" s="10">
        <f t="shared" si="21"/>
        <v>946800</v>
      </c>
      <c r="Z108" s="10">
        <f t="shared" si="22"/>
        <v>966788</v>
      </c>
      <c r="AA108" s="10">
        <f t="shared" si="23"/>
        <v>946800</v>
      </c>
      <c r="AB108" s="11" t="s">
        <v>152</v>
      </c>
      <c r="AD108" s="94">
        <f>VLOOKUP(A108,'ANEXO No. 1'!$A:$K,5,0)</f>
        <v>1</v>
      </c>
      <c r="AE108" s="88">
        <f>VLOOKUP(A108,'ANEXO No. 1'!$A:$K,6,0)</f>
        <v>35</v>
      </c>
      <c r="AF108" s="97">
        <f>VLOOKUP(A108,'ANEXO No. 1'!$A:$K,7,0)</f>
        <v>2</v>
      </c>
      <c r="AG108" s="62">
        <f>VLOOKUP(A108,'ANEXO No. 1'!$A:$K,8,0)</f>
        <v>1500000</v>
      </c>
      <c r="AH108" s="62">
        <f>VLOOKUP(A108,'ANEXO No. 1'!$A:$K,9,0)</f>
        <v>3000000</v>
      </c>
      <c r="AI108" s="62">
        <f>VLOOKUP(A108,'ANEXO No. 1'!$A:$K,10,0)</f>
        <v>1300000</v>
      </c>
      <c r="AJ108" s="62">
        <f t="shared" si="24"/>
        <v>1878300</v>
      </c>
      <c r="AK108" s="62">
        <f t="shared" si="25"/>
        <v>4134900</v>
      </c>
      <c r="AL108" s="62">
        <f t="shared" si="26"/>
        <v>1367600</v>
      </c>
      <c r="AM108" s="11" t="str">
        <f>VLOOKUP(A108,'ANEXO No. 1'!$A:$K,11,0)</f>
        <v>FT</v>
      </c>
    </row>
    <row r="109" spans="1:39" s="12" customFormat="1" ht="12" customHeight="1" x14ac:dyDescent="0.25">
      <c r="A109" s="8">
        <v>102</v>
      </c>
      <c r="B109" s="9" t="s">
        <v>150</v>
      </c>
      <c r="C109" s="9" t="s">
        <v>164</v>
      </c>
      <c r="D109" s="32" t="s">
        <v>150</v>
      </c>
      <c r="E109" s="8">
        <v>9</v>
      </c>
      <c r="F109" s="8">
        <v>35</v>
      </c>
      <c r="G109" s="8">
        <v>1</v>
      </c>
      <c r="H109" s="10">
        <v>16000000</v>
      </c>
      <c r="I109" s="10">
        <v>1300000</v>
      </c>
      <c r="J109" s="10">
        <v>15200000</v>
      </c>
      <c r="K109" s="10">
        <v>1300000</v>
      </c>
      <c r="L109" s="10">
        <v>14400000</v>
      </c>
      <c r="M109" s="10">
        <v>1000000</v>
      </c>
      <c r="N109" s="10">
        <v>12240000</v>
      </c>
      <c r="O109" s="10">
        <v>900000</v>
      </c>
      <c r="P109" s="10">
        <v>9792000</v>
      </c>
      <c r="Q109" s="10">
        <v>900000</v>
      </c>
      <c r="R109" s="10">
        <f t="shared" si="14"/>
        <v>16832000</v>
      </c>
      <c r="S109" s="10">
        <f t="shared" si="15"/>
        <v>1367600</v>
      </c>
      <c r="T109" s="10">
        <f t="shared" si="16"/>
        <v>15990400</v>
      </c>
      <c r="U109" s="10">
        <f t="shared" si="17"/>
        <v>1367600</v>
      </c>
      <c r="V109" s="10">
        <f t="shared" si="18"/>
        <v>15148800</v>
      </c>
      <c r="W109" s="10">
        <f t="shared" si="19"/>
        <v>1052000</v>
      </c>
      <c r="X109" s="10">
        <f t="shared" si="20"/>
        <v>12876480</v>
      </c>
      <c r="Y109" s="10">
        <f t="shared" si="21"/>
        <v>946800</v>
      </c>
      <c r="Z109" s="10">
        <f t="shared" si="22"/>
        <v>10301184</v>
      </c>
      <c r="AA109" s="10">
        <f t="shared" si="23"/>
        <v>946800</v>
      </c>
      <c r="AB109" s="11" t="s">
        <v>152</v>
      </c>
      <c r="AD109" s="94">
        <f>VLOOKUP(A109,'ANEXO No. 1'!$A:$K,5,0)</f>
        <v>9</v>
      </c>
      <c r="AE109" s="88">
        <f>VLOOKUP(A109,'ANEXO No. 1'!$A:$K,6,0)</f>
        <v>35</v>
      </c>
      <c r="AF109" s="97">
        <f>VLOOKUP(A109,'ANEXO No. 1'!$A:$K,7,0)</f>
        <v>1</v>
      </c>
      <c r="AG109" s="62">
        <f>VLOOKUP(A109,'ANEXO No. 1'!$A:$K,8,0)</f>
        <v>16000000</v>
      </c>
      <c r="AH109" s="62">
        <f>VLOOKUP(A109,'ANEXO No. 1'!$A:$K,9,0)</f>
        <v>16000000</v>
      </c>
      <c r="AI109" s="62">
        <f>VLOOKUP(A109,'ANEXO No. 1'!$A:$K,10,0)</f>
        <v>1300000</v>
      </c>
      <c r="AJ109" s="62">
        <f t="shared" si="24"/>
        <v>16378300</v>
      </c>
      <c r="AK109" s="62">
        <f t="shared" si="25"/>
        <v>17134900</v>
      </c>
      <c r="AL109" s="62">
        <f t="shared" si="26"/>
        <v>1367600</v>
      </c>
      <c r="AM109" s="11" t="str">
        <f>VLOOKUP(A109,'ANEXO No. 1'!$A:$K,11,0)</f>
        <v>FT</v>
      </c>
    </row>
    <row r="110" spans="1:39" s="12" customFormat="1" ht="12" customHeight="1" x14ac:dyDescent="0.25">
      <c r="A110" s="8">
        <v>103</v>
      </c>
      <c r="B110" s="9" t="s">
        <v>150</v>
      </c>
      <c r="C110" s="9" t="s">
        <v>165</v>
      </c>
      <c r="D110" s="32" t="s">
        <v>150</v>
      </c>
      <c r="E110" s="8">
        <v>1</v>
      </c>
      <c r="F110" s="8">
        <v>37</v>
      </c>
      <c r="G110" s="8">
        <v>2</v>
      </c>
      <c r="H110" s="10">
        <v>1500000</v>
      </c>
      <c r="I110" s="10">
        <v>1300000</v>
      </c>
      <c r="J110" s="10">
        <v>1425000</v>
      </c>
      <c r="K110" s="10">
        <v>1300000</v>
      </c>
      <c r="L110" s="10">
        <v>1350000</v>
      </c>
      <c r="M110" s="10">
        <v>1000000</v>
      </c>
      <c r="N110" s="10">
        <v>1148000</v>
      </c>
      <c r="O110" s="10">
        <v>900000</v>
      </c>
      <c r="P110" s="10">
        <v>919000</v>
      </c>
      <c r="Q110" s="10">
        <v>900000</v>
      </c>
      <c r="R110" s="10">
        <f t="shared" si="14"/>
        <v>1578000</v>
      </c>
      <c r="S110" s="10">
        <f t="shared" si="15"/>
        <v>1367600</v>
      </c>
      <c r="T110" s="10">
        <f t="shared" si="16"/>
        <v>1499100</v>
      </c>
      <c r="U110" s="10">
        <f t="shared" si="17"/>
        <v>1367600</v>
      </c>
      <c r="V110" s="10">
        <f t="shared" si="18"/>
        <v>1420200</v>
      </c>
      <c r="W110" s="10">
        <f t="shared" si="19"/>
        <v>1052000</v>
      </c>
      <c r="X110" s="10">
        <f t="shared" si="20"/>
        <v>1207696</v>
      </c>
      <c r="Y110" s="10">
        <f t="shared" si="21"/>
        <v>946800</v>
      </c>
      <c r="Z110" s="10">
        <f t="shared" si="22"/>
        <v>966788</v>
      </c>
      <c r="AA110" s="10">
        <f t="shared" si="23"/>
        <v>946800</v>
      </c>
      <c r="AB110" s="11" t="s">
        <v>152</v>
      </c>
      <c r="AD110" s="94">
        <f>VLOOKUP(A110,'ANEXO No. 1'!$A:$K,5,0)</f>
        <v>1</v>
      </c>
      <c r="AE110" s="88">
        <f>VLOOKUP(A110,'ANEXO No. 1'!$A:$K,6,0)</f>
        <v>37</v>
      </c>
      <c r="AF110" s="97">
        <f>VLOOKUP(A110,'ANEXO No. 1'!$A:$K,7,0)</f>
        <v>2</v>
      </c>
      <c r="AG110" s="62">
        <f>VLOOKUP(A110,'ANEXO No. 1'!$A:$K,8,0)</f>
        <v>1500000</v>
      </c>
      <c r="AH110" s="62">
        <f>VLOOKUP(A110,'ANEXO No. 1'!$A:$K,9,0)</f>
        <v>3000000</v>
      </c>
      <c r="AI110" s="62">
        <f>VLOOKUP(A110,'ANEXO No. 1'!$A:$K,10,0)</f>
        <v>1300000</v>
      </c>
      <c r="AJ110" s="62">
        <f t="shared" si="24"/>
        <v>1878300</v>
      </c>
      <c r="AK110" s="62">
        <f t="shared" si="25"/>
        <v>4134900</v>
      </c>
      <c r="AL110" s="62">
        <f t="shared" si="26"/>
        <v>1367600</v>
      </c>
      <c r="AM110" s="11" t="str">
        <f>VLOOKUP(A110,'ANEXO No. 1'!$A:$K,11,0)</f>
        <v>FT</v>
      </c>
    </row>
    <row r="111" spans="1:39" s="12" customFormat="1" ht="12" customHeight="1" x14ac:dyDescent="0.25">
      <c r="A111" s="8">
        <v>104</v>
      </c>
      <c r="B111" s="9" t="s">
        <v>150</v>
      </c>
      <c r="C111" s="9" t="s">
        <v>166</v>
      </c>
      <c r="D111" s="32" t="s">
        <v>150</v>
      </c>
      <c r="E111" s="8">
        <v>1</v>
      </c>
      <c r="F111" s="8">
        <v>35</v>
      </c>
      <c r="G111" s="8">
        <v>1</v>
      </c>
      <c r="H111" s="10">
        <v>1500000</v>
      </c>
      <c r="I111" s="10">
        <v>1300000</v>
      </c>
      <c r="J111" s="10">
        <v>1425000</v>
      </c>
      <c r="K111" s="10">
        <v>1300000</v>
      </c>
      <c r="L111" s="10">
        <v>1350000</v>
      </c>
      <c r="M111" s="10">
        <v>1000000</v>
      </c>
      <c r="N111" s="10">
        <v>1148000</v>
      </c>
      <c r="O111" s="10">
        <v>900000</v>
      </c>
      <c r="P111" s="10">
        <v>919000</v>
      </c>
      <c r="Q111" s="10">
        <v>900000</v>
      </c>
      <c r="R111" s="10">
        <f t="shared" si="14"/>
        <v>1578000</v>
      </c>
      <c r="S111" s="10">
        <f t="shared" si="15"/>
        <v>1367600</v>
      </c>
      <c r="T111" s="10">
        <f t="shared" si="16"/>
        <v>1499100</v>
      </c>
      <c r="U111" s="10">
        <f t="shared" si="17"/>
        <v>1367600</v>
      </c>
      <c r="V111" s="10">
        <f t="shared" si="18"/>
        <v>1420200</v>
      </c>
      <c r="W111" s="10">
        <f t="shared" si="19"/>
        <v>1052000</v>
      </c>
      <c r="X111" s="10">
        <f t="shared" si="20"/>
        <v>1207696</v>
      </c>
      <c r="Y111" s="10">
        <f t="shared" si="21"/>
        <v>946800</v>
      </c>
      <c r="Z111" s="10">
        <f t="shared" si="22"/>
        <v>966788</v>
      </c>
      <c r="AA111" s="10">
        <f t="shared" si="23"/>
        <v>946800</v>
      </c>
      <c r="AB111" s="11" t="s">
        <v>152</v>
      </c>
      <c r="AD111" s="94">
        <f>VLOOKUP(A111,'ANEXO No. 1'!$A:$K,5,0)</f>
        <v>1</v>
      </c>
      <c r="AE111" s="88">
        <f>VLOOKUP(A111,'ANEXO No. 1'!$A:$K,6,0)</f>
        <v>35</v>
      </c>
      <c r="AF111" s="97">
        <f>VLOOKUP(A111,'ANEXO No. 1'!$A:$K,7,0)</f>
        <v>1</v>
      </c>
      <c r="AG111" s="62">
        <f>VLOOKUP(A111,'ANEXO No. 1'!$A:$K,8,0)</f>
        <v>1500000</v>
      </c>
      <c r="AH111" s="62">
        <f>VLOOKUP(A111,'ANEXO No. 1'!$A:$K,9,0)</f>
        <v>1500000</v>
      </c>
      <c r="AI111" s="62">
        <f>VLOOKUP(A111,'ANEXO No. 1'!$A:$K,10,0)</f>
        <v>1300000</v>
      </c>
      <c r="AJ111" s="62">
        <f t="shared" si="24"/>
        <v>1878300</v>
      </c>
      <c r="AK111" s="62">
        <f t="shared" si="25"/>
        <v>2634900</v>
      </c>
      <c r="AL111" s="62">
        <f t="shared" si="26"/>
        <v>1367600</v>
      </c>
      <c r="AM111" s="11" t="str">
        <f>VLOOKUP(A111,'ANEXO No. 1'!$A:$K,11,0)</f>
        <v>FT</v>
      </c>
    </row>
    <row r="112" spans="1:39" s="12" customFormat="1" ht="12" customHeight="1" x14ac:dyDescent="0.25">
      <c r="A112" s="8">
        <v>105</v>
      </c>
      <c r="B112" s="9" t="s">
        <v>150</v>
      </c>
      <c r="C112" s="9" t="s">
        <v>167</v>
      </c>
      <c r="D112" s="32" t="s">
        <v>150</v>
      </c>
      <c r="E112" s="8">
        <v>1</v>
      </c>
      <c r="F112" s="8">
        <v>35</v>
      </c>
      <c r="G112" s="8">
        <v>1</v>
      </c>
      <c r="H112" s="10">
        <v>1500000</v>
      </c>
      <c r="I112" s="10">
        <v>1300000</v>
      </c>
      <c r="J112" s="10">
        <v>1425000</v>
      </c>
      <c r="K112" s="10">
        <v>1300000</v>
      </c>
      <c r="L112" s="10">
        <v>1350000</v>
      </c>
      <c r="M112" s="10">
        <v>1000000</v>
      </c>
      <c r="N112" s="10">
        <v>1148000</v>
      </c>
      <c r="O112" s="10">
        <v>900000</v>
      </c>
      <c r="P112" s="10">
        <v>919000</v>
      </c>
      <c r="Q112" s="10">
        <v>900000</v>
      </c>
      <c r="R112" s="10">
        <f t="shared" si="14"/>
        <v>1578000</v>
      </c>
      <c r="S112" s="10">
        <f t="shared" si="15"/>
        <v>1367600</v>
      </c>
      <c r="T112" s="10">
        <f t="shared" si="16"/>
        <v>1499100</v>
      </c>
      <c r="U112" s="10">
        <f t="shared" si="17"/>
        <v>1367600</v>
      </c>
      <c r="V112" s="10">
        <f t="shared" si="18"/>
        <v>1420200</v>
      </c>
      <c r="W112" s="10">
        <f t="shared" si="19"/>
        <v>1052000</v>
      </c>
      <c r="X112" s="10">
        <f t="shared" si="20"/>
        <v>1207696</v>
      </c>
      <c r="Y112" s="10">
        <f t="shared" si="21"/>
        <v>946800</v>
      </c>
      <c r="Z112" s="10">
        <f t="shared" si="22"/>
        <v>966788</v>
      </c>
      <c r="AA112" s="10">
        <f t="shared" si="23"/>
        <v>946800</v>
      </c>
      <c r="AB112" s="11" t="s">
        <v>152</v>
      </c>
      <c r="AD112" s="94">
        <f>VLOOKUP(A112,'ANEXO No. 1'!$A:$K,5,0)</f>
        <v>1</v>
      </c>
      <c r="AE112" s="88">
        <f>VLOOKUP(A112,'ANEXO No. 1'!$A:$K,6,0)</f>
        <v>35</v>
      </c>
      <c r="AF112" s="97">
        <f>VLOOKUP(A112,'ANEXO No. 1'!$A:$K,7,0)</f>
        <v>1</v>
      </c>
      <c r="AG112" s="62">
        <f>VLOOKUP(A112,'ANEXO No. 1'!$A:$K,8,0)</f>
        <v>1500000</v>
      </c>
      <c r="AH112" s="62">
        <f>VLOOKUP(A112,'ANEXO No. 1'!$A:$K,9,0)</f>
        <v>1500000</v>
      </c>
      <c r="AI112" s="62">
        <f>VLOOKUP(A112,'ANEXO No. 1'!$A:$K,10,0)</f>
        <v>1300000</v>
      </c>
      <c r="AJ112" s="62">
        <f t="shared" si="24"/>
        <v>1878300</v>
      </c>
      <c r="AK112" s="62">
        <f t="shared" si="25"/>
        <v>2634900</v>
      </c>
      <c r="AL112" s="62">
        <f t="shared" si="26"/>
        <v>1367600</v>
      </c>
      <c r="AM112" s="11" t="str">
        <f>VLOOKUP(A112,'ANEXO No. 1'!$A:$K,11,0)</f>
        <v>FT</v>
      </c>
    </row>
    <row r="113" spans="1:39" s="12" customFormat="1" ht="12" customHeight="1" x14ac:dyDescent="0.25">
      <c r="A113" s="8">
        <v>106</v>
      </c>
      <c r="B113" s="9" t="s">
        <v>150</v>
      </c>
      <c r="C113" s="9" t="s">
        <v>168</v>
      </c>
      <c r="D113" s="32" t="s">
        <v>150</v>
      </c>
      <c r="E113" s="8">
        <v>1</v>
      </c>
      <c r="F113" s="8">
        <v>35</v>
      </c>
      <c r="G113" s="8">
        <v>1</v>
      </c>
      <c r="H113" s="10">
        <v>1500000</v>
      </c>
      <c r="I113" s="10">
        <v>1300000</v>
      </c>
      <c r="J113" s="10">
        <v>1425000</v>
      </c>
      <c r="K113" s="10">
        <v>1300000</v>
      </c>
      <c r="L113" s="10">
        <v>1350000</v>
      </c>
      <c r="M113" s="10">
        <v>1000000</v>
      </c>
      <c r="N113" s="10">
        <v>1148000</v>
      </c>
      <c r="O113" s="10">
        <v>900000</v>
      </c>
      <c r="P113" s="10">
        <v>919000</v>
      </c>
      <c r="Q113" s="10">
        <v>900000</v>
      </c>
      <c r="R113" s="10">
        <f t="shared" si="14"/>
        <v>1578000</v>
      </c>
      <c r="S113" s="10">
        <f t="shared" si="15"/>
        <v>1367600</v>
      </c>
      <c r="T113" s="10">
        <f t="shared" si="16"/>
        <v>1499100</v>
      </c>
      <c r="U113" s="10">
        <f t="shared" si="17"/>
        <v>1367600</v>
      </c>
      <c r="V113" s="10">
        <f t="shared" si="18"/>
        <v>1420200</v>
      </c>
      <c r="W113" s="10">
        <f t="shared" si="19"/>
        <v>1052000</v>
      </c>
      <c r="X113" s="10">
        <f t="shared" si="20"/>
        <v>1207696</v>
      </c>
      <c r="Y113" s="10">
        <f t="shared" si="21"/>
        <v>946800</v>
      </c>
      <c r="Z113" s="10">
        <f t="shared" si="22"/>
        <v>966788</v>
      </c>
      <c r="AA113" s="10">
        <f t="shared" si="23"/>
        <v>946800</v>
      </c>
      <c r="AB113" s="11" t="s">
        <v>152</v>
      </c>
      <c r="AD113" s="94">
        <f>VLOOKUP(A113,'ANEXO No. 1'!$A:$K,5,0)</f>
        <v>1</v>
      </c>
      <c r="AE113" s="88">
        <f>VLOOKUP(A113,'ANEXO No. 1'!$A:$K,6,0)</f>
        <v>35</v>
      </c>
      <c r="AF113" s="97">
        <f>VLOOKUP(A113,'ANEXO No. 1'!$A:$K,7,0)</f>
        <v>1</v>
      </c>
      <c r="AG113" s="62">
        <f>VLOOKUP(A113,'ANEXO No. 1'!$A:$K,8,0)</f>
        <v>1500000</v>
      </c>
      <c r="AH113" s="62">
        <f>VLOOKUP(A113,'ANEXO No. 1'!$A:$K,9,0)</f>
        <v>1500000</v>
      </c>
      <c r="AI113" s="62">
        <f>VLOOKUP(A113,'ANEXO No. 1'!$A:$K,10,0)</f>
        <v>1300000</v>
      </c>
      <c r="AJ113" s="62">
        <f t="shared" si="24"/>
        <v>1878300</v>
      </c>
      <c r="AK113" s="62">
        <f t="shared" si="25"/>
        <v>2634900</v>
      </c>
      <c r="AL113" s="62">
        <f t="shared" si="26"/>
        <v>1367600</v>
      </c>
      <c r="AM113" s="11" t="str">
        <f>VLOOKUP(A113,'ANEXO No. 1'!$A:$K,11,0)</f>
        <v>FT</v>
      </c>
    </row>
    <row r="114" spans="1:39" s="12" customFormat="1" ht="12" customHeight="1" x14ac:dyDescent="0.25">
      <c r="A114" s="8">
        <v>107</v>
      </c>
      <c r="B114" s="9" t="s">
        <v>150</v>
      </c>
      <c r="C114" s="9" t="s">
        <v>169</v>
      </c>
      <c r="D114" s="32" t="s">
        <v>150</v>
      </c>
      <c r="E114" s="8">
        <v>1</v>
      </c>
      <c r="F114" s="8">
        <v>35</v>
      </c>
      <c r="G114" s="8">
        <v>1</v>
      </c>
      <c r="H114" s="10">
        <v>1500000</v>
      </c>
      <c r="I114" s="10">
        <v>1300000</v>
      </c>
      <c r="J114" s="10">
        <v>1425000</v>
      </c>
      <c r="K114" s="10">
        <v>1300000</v>
      </c>
      <c r="L114" s="10">
        <v>1350000</v>
      </c>
      <c r="M114" s="10">
        <v>1000000</v>
      </c>
      <c r="N114" s="10">
        <v>1148000</v>
      </c>
      <c r="O114" s="10">
        <v>900000</v>
      </c>
      <c r="P114" s="10">
        <v>919000</v>
      </c>
      <c r="Q114" s="10">
        <v>900000</v>
      </c>
      <c r="R114" s="10">
        <f t="shared" si="14"/>
        <v>1578000</v>
      </c>
      <c r="S114" s="10">
        <f t="shared" si="15"/>
        <v>1367600</v>
      </c>
      <c r="T114" s="10">
        <f t="shared" si="16"/>
        <v>1499100</v>
      </c>
      <c r="U114" s="10">
        <f t="shared" si="17"/>
        <v>1367600</v>
      </c>
      <c r="V114" s="10">
        <f t="shared" si="18"/>
        <v>1420200</v>
      </c>
      <c r="W114" s="10">
        <f t="shared" si="19"/>
        <v>1052000</v>
      </c>
      <c r="X114" s="10">
        <f t="shared" si="20"/>
        <v>1207696</v>
      </c>
      <c r="Y114" s="10">
        <f t="shared" si="21"/>
        <v>946800</v>
      </c>
      <c r="Z114" s="10">
        <f t="shared" si="22"/>
        <v>966788</v>
      </c>
      <c r="AA114" s="10">
        <f t="shared" si="23"/>
        <v>946800</v>
      </c>
      <c r="AB114" s="11" t="s">
        <v>152</v>
      </c>
      <c r="AD114" s="94">
        <f>VLOOKUP(A114,'ANEXO No. 1'!$A:$K,5,0)</f>
        <v>1</v>
      </c>
      <c r="AE114" s="88">
        <f>VLOOKUP(A114,'ANEXO No. 1'!$A:$K,6,0)</f>
        <v>35</v>
      </c>
      <c r="AF114" s="97">
        <f>VLOOKUP(A114,'ANEXO No. 1'!$A:$K,7,0)</f>
        <v>1</v>
      </c>
      <c r="AG114" s="62">
        <f>VLOOKUP(A114,'ANEXO No. 1'!$A:$K,8,0)</f>
        <v>1500000</v>
      </c>
      <c r="AH114" s="62">
        <f>VLOOKUP(A114,'ANEXO No. 1'!$A:$K,9,0)</f>
        <v>1500000</v>
      </c>
      <c r="AI114" s="62">
        <f>VLOOKUP(A114,'ANEXO No. 1'!$A:$K,10,0)</f>
        <v>1300000</v>
      </c>
      <c r="AJ114" s="62">
        <f t="shared" si="24"/>
        <v>1878300</v>
      </c>
      <c r="AK114" s="62">
        <f t="shared" si="25"/>
        <v>2634900</v>
      </c>
      <c r="AL114" s="62">
        <f t="shared" si="26"/>
        <v>1367600</v>
      </c>
      <c r="AM114" s="11" t="str">
        <f>VLOOKUP(A114,'ANEXO No. 1'!$A:$K,11,0)</f>
        <v>FT</v>
      </c>
    </row>
    <row r="115" spans="1:39" s="12" customFormat="1" ht="12" customHeight="1" x14ac:dyDescent="0.25">
      <c r="A115" s="8">
        <v>108</v>
      </c>
      <c r="B115" s="9" t="s">
        <v>150</v>
      </c>
      <c r="C115" s="9" t="s">
        <v>170</v>
      </c>
      <c r="D115" s="32" t="s">
        <v>150</v>
      </c>
      <c r="E115" s="8">
        <v>1</v>
      </c>
      <c r="F115" s="8">
        <v>35</v>
      </c>
      <c r="G115" s="8">
        <v>1</v>
      </c>
      <c r="H115" s="10">
        <v>1500000</v>
      </c>
      <c r="I115" s="10">
        <v>1300000</v>
      </c>
      <c r="J115" s="10">
        <v>1425000</v>
      </c>
      <c r="K115" s="10">
        <v>1300000</v>
      </c>
      <c r="L115" s="10">
        <v>1350000</v>
      </c>
      <c r="M115" s="10">
        <v>1000000</v>
      </c>
      <c r="N115" s="10">
        <v>1148000</v>
      </c>
      <c r="O115" s="10">
        <v>900000</v>
      </c>
      <c r="P115" s="10">
        <v>919000</v>
      </c>
      <c r="Q115" s="10">
        <v>900000</v>
      </c>
      <c r="R115" s="10">
        <f t="shared" si="14"/>
        <v>1578000</v>
      </c>
      <c r="S115" s="10">
        <f t="shared" si="15"/>
        <v>1367600</v>
      </c>
      <c r="T115" s="10">
        <f t="shared" si="16"/>
        <v>1499100</v>
      </c>
      <c r="U115" s="10">
        <f t="shared" si="17"/>
        <v>1367600</v>
      </c>
      <c r="V115" s="10">
        <f t="shared" si="18"/>
        <v>1420200</v>
      </c>
      <c r="W115" s="10">
        <f t="shared" si="19"/>
        <v>1052000</v>
      </c>
      <c r="X115" s="10">
        <f t="shared" si="20"/>
        <v>1207696</v>
      </c>
      <c r="Y115" s="10">
        <f t="shared" si="21"/>
        <v>946800</v>
      </c>
      <c r="Z115" s="10">
        <f t="shared" si="22"/>
        <v>966788</v>
      </c>
      <c r="AA115" s="10">
        <f t="shared" si="23"/>
        <v>946800</v>
      </c>
      <c r="AB115" s="11" t="s">
        <v>152</v>
      </c>
      <c r="AD115" s="94">
        <f>VLOOKUP(A115,'ANEXO No. 1'!$A:$K,5,0)</f>
        <v>1</v>
      </c>
      <c r="AE115" s="88">
        <f>VLOOKUP(A115,'ANEXO No. 1'!$A:$K,6,0)</f>
        <v>35</v>
      </c>
      <c r="AF115" s="97">
        <f>VLOOKUP(A115,'ANEXO No. 1'!$A:$K,7,0)</f>
        <v>1</v>
      </c>
      <c r="AG115" s="62">
        <f>VLOOKUP(A115,'ANEXO No. 1'!$A:$K,8,0)</f>
        <v>1500000</v>
      </c>
      <c r="AH115" s="62">
        <f>VLOOKUP(A115,'ANEXO No. 1'!$A:$K,9,0)</f>
        <v>1500000</v>
      </c>
      <c r="AI115" s="62">
        <f>VLOOKUP(A115,'ANEXO No. 1'!$A:$K,10,0)</f>
        <v>1300000</v>
      </c>
      <c r="AJ115" s="62">
        <f t="shared" si="24"/>
        <v>1878300</v>
      </c>
      <c r="AK115" s="62">
        <f t="shared" si="25"/>
        <v>2634900</v>
      </c>
      <c r="AL115" s="62">
        <f t="shared" si="26"/>
        <v>1367600</v>
      </c>
      <c r="AM115" s="11" t="str">
        <f>VLOOKUP(A115,'ANEXO No. 1'!$A:$K,11,0)</f>
        <v>FT</v>
      </c>
    </row>
    <row r="116" spans="1:39" s="12" customFormat="1" ht="12" customHeight="1" x14ac:dyDescent="0.25">
      <c r="A116" s="8">
        <v>109</v>
      </c>
      <c r="B116" s="9" t="s">
        <v>150</v>
      </c>
      <c r="C116" s="9" t="s">
        <v>171</v>
      </c>
      <c r="D116" s="32" t="s">
        <v>150</v>
      </c>
      <c r="E116" s="8">
        <v>1</v>
      </c>
      <c r="F116" s="8">
        <v>27</v>
      </c>
      <c r="G116" s="8">
        <v>1</v>
      </c>
      <c r="H116" s="10">
        <v>1465000</v>
      </c>
      <c r="I116" s="10">
        <v>1300000</v>
      </c>
      <c r="J116" s="10">
        <v>1395000</v>
      </c>
      <c r="K116" s="10">
        <v>1300000</v>
      </c>
      <c r="L116" s="10">
        <v>1326000</v>
      </c>
      <c r="M116" s="10">
        <v>1000000</v>
      </c>
      <c r="N116" s="10">
        <v>1256000</v>
      </c>
      <c r="O116" s="10">
        <v>900000</v>
      </c>
      <c r="P116" s="10">
        <v>1186000</v>
      </c>
      <c r="Q116" s="10">
        <v>900000</v>
      </c>
      <c r="R116" s="10">
        <f t="shared" si="14"/>
        <v>1541180</v>
      </c>
      <c r="S116" s="10">
        <f t="shared" si="15"/>
        <v>1367600</v>
      </c>
      <c r="T116" s="10">
        <f t="shared" si="16"/>
        <v>1467540</v>
      </c>
      <c r="U116" s="10">
        <f t="shared" si="17"/>
        <v>1367600</v>
      </c>
      <c r="V116" s="10">
        <f t="shared" si="18"/>
        <v>1394952</v>
      </c>
      <c r="W116" s="10">
        <f t="shared" si="19"/>
        <v>1052000</v>
      </c>
      <c r="X116" s="10">
        <f t="shared" si="20"/>
        <v>1321312</v>
      </c>
      <c r="Y116" s="10">
        <f t="shared" si="21"/>
        <v>946800</v>
      </c>
      <c r="Z116" s="10">
        <f t="shared" si="22"/>
        <v>1247672</v>
      </c>
      <c r="AA116" s="10">
        <f t="shared" si="23"/>
        <v>946800</v>
      </c>
      <c r="AB116" s="11" t="s">
        <v>152</v>
      </c>
      <c r="AD116" s="94">
        <f>VLOOKUP(A116,'ANEXO No. 1'!$A:$K,5,0)</f>
        <v>1</v>
      </c>
      <c r="AE116" s="88">
        <f>VLOOKUP(A116,'ANEXO No. 1'!$A:$K,6,0)</f>
        <v>27</v>
      </c>
      <c r="AF116" s="97">
        <f>VLOOKUP(A116,'ANEXO No. 1'!$A:$K,7,0)</f>
        <v>1</v>
      </c>
      <c r="AG116" s="62">
        <f>VLOOKUP(A116,'ANEXO No. 1'!$A:$K,8,0)</f>
        <v>1395000</v>
      </c>
      <c r="AH116" s="62">
        <f>VLOOKUP(A116,'ANEXO No. 1'!$A:$K,9,0)</f>
        <v>1395000</v>
      </c>
      <c r="AI116" s="62">
        <f>VLOOKUP(A116,'ANEXO No. 1'!$A:$K,10,0)</f>
        <v>1000000</v>
      </c>
      <c r="AJ116" s="62">
        <f t="shared" si="24"/>
        <v>1773300</v>
      </c>
      <c r="AK116" s="62">
        <f t="shared" si="25"/>
        <v>2529900</v>
      </c>
      <c r="AL116" s="62">
        <f t="shared" si="26"/>
        <v>1067600</v>
      </c>
      <c r="AM116" s="11" t="str">
        <f>VLOOKUP(A116,'ANEXO No. 1'!$A:$K,11,0)</f>
        <v>FT</v>
      </c>
    </row>
    <row r="117" spans="1:39" s="12" customFormat="1" ht="12" customHeight="1" x14ac:dyDescent="0.25">
      <c r="A117" s="8">
        <v>110</v>
      </c>
      <c r="B117" s="9" t="s">
        <v>150</v>
      </c>
      <c r="C117" s="9" t="s">
        <v>172</v>
      </c>
      <c r="D117" s="32" t="s">
        <v>150</v>
      </c>
      <c r="E117" s="8">
        <v>1</v>
      </c>
      <c r="F117" s="8">
        <v>27</v>
      </c>
      <c r="G117" s="8">
        <v>1</v>
      </c>
      <c r="H117" s="10">
        <v>2442000</v>
      </c>
      <c r="I117" s="10">
        <v>1300000</v>
      </c>
      <c r="J117" s="10">
        <v>2325000</v>
      </c>
      <c r="K117" s="10">
        <v>1300000</v>
      </c>
      <c r="L117" s="10">
        <v>2209000</v>
      </c>
      <c r="M117" s="10">
        <v>1000000</v>
      </c>
      <c r="N117" s="10">
        <v>2093000</v>
      </c>
      <c r="O117" s="10">
        <v>900000</v>
      </c>
      <c r="P117" s="10">
        <v>1977000</v>
      </c>
      <c r="Q117" s="10">
        <v>900000</v>
      </c>
      <c r="R117" s="10">
        <f t="shared" si="14"/>
        <v>2568984</v>
      </c>
      <c r="S117" s="10">
        <f t="shared" si="15"/>
        <v>1367600</v>
      </c>
      <c r="T117" s="10">
        <f t="shared" si="16"/>
        <v>2445900</v>
      </c>
      <c r="U117" s="10">
        <f t="shared" si="17"/>
        <v>1367600</v>
      </c>
      <c r="V117" s="10">
        <f t="shared" si="18"/>
        <v>2323868</v>
      </c>
      <c r="W117" s="10">
        <f t="shared" si="19"/>
        <v>1052000</v>
      </c>
      <c r="X117" s="10">
        <f t="shared" si="20"/>
        <v>2201836</v>
      </c>
      <c r="Y117" s="10">
        <f t="shared" si="21"/>
        <v>946800</v>
      </c>
      <c r="Z117" s="10">
        <f t="shared" si="22"/>
        <v>2079804</v>
      </c>
      <c r="AA117" s="10">
        <f t="shared" si="23"/>
        <v>946800</v>
      </c>
      <c r="AB117" s="11" t="s">
        <v>152</v>
      </c>
      <c r="AD117" s="94">
        <f>VLOOKUP(A117,'ANEXO No. 1'!$A:$K,5,0)</f>
        <v>1</v>
      </c>
      <c r="AE117" s="88">
        <f>VLOOKUP(A117,'ANEXO No. 1'!$A:$K,6,0)</f>
        <v>27</v>
      </c>
      <c r="AF117" s="97">
        <f>VLOOKUP(A117,'ANEXO No. 1'!$A:$K,7,0)</f>
        <v>1</v>
      </c>
      <c r="AG117" s="62">
        <f>VLOOKUP(A117,'ANEXO No. 1'!$A:$K,8,0)</f>
        <v>2325000</v>
      </c>
      <c r="AH117" s="62">
        <f>VLOOKUP(A117,'ANEXO No. 1'!$A:$K,9,0)</f>
        <v>2325000</v>
      </c>
      <c r="AI117" s="62">
        <f>VLOOKUP(A117,'ANEXO No. 1'!$A:$K,10,0)</f>
        <v>1000000</v>
      </c>
      <c r="AJ117" s="62">
        <f t="shared" si="24"/>
        <v>2703300</v>
      </c>
      <c r="AK117" s="62">
        <f t="shared" si="25"/>
        <v>3459900</v>
      </c>
      <c r="AL117" s="62">
        <f t="shared" si="26"/>
        <v>1067600</v>
      </c>
      <c r="AM117" s="11" t="str">
        <f>VLOOKUP(A117,'ANEXO No. 1'!$A:$K,11,0)</f>
        <v>FT</v>
      </c>
    </row>
    <row r="118" spans="1:39" s="12" customFormat="1" ht="12" customHeight="1" x14ac:dyDescent="0.25">
      <c r="A118" s="8">
        <v>111</v>
      </c>
      <c r="B118" s="9" t="s">
        <v>150</v>
      </c>
      <c r="C118" s="9" t="s">
        <v>173</v>
      </c>
      <c r="D118" s="32" t="s">
        <v>150</v>
      </c>
      <c r="E118" s="8">
        <v>1</v>
      </c>
      <c r="F118" s="8">
        <v>37</v>
      </c>
      <c r="G118" s="8">
        <v>2</v>
      </c>
      <c r="H118" s="10">
        <v>1500000</v>
      </c>
      <c r="I118" s="10">
        <v>1300000</v>
      </c>
      <c r="J118" s="10">
        <v>1425000</v>
      </c>
      <c r="K118" s="10">
        <v>1300000</v>
      </c>
      <c r="L118" s="10">
        <v>1350000</v>
      </c>
      <c r="M118" s="10">
        <v>1000000</v>
      </c>
      <c r="N118" s="10">
        <v>1148000</v>
      </c>
      <c r="O118" s="10">
        <v>900000</v>
      </c>
      <c r="P118" s="10">
        <v>919000</v>
      </c>
      <c r="Q118" s="10">
        <v>900000</v>
      </c>
      <c r="R118" s="10">
        <f t="shared" si="14"/>
        <v>1578000</v>
      </c>
      <c r="S118" s="10">
        <f t="shared" si="15"/>
        <v>1367600</v>
      </c>
      <c r="T118" s="10">
        <f t="shared" si="16"/>
        <v>1499100</v>
      </c>
      <c r="U118" s="10">
        <f t="shared" si="17"/>
        <v>1367600</v>
      </c>
      <c r="V118" s="10">
        <f t="shared" si="18"/>
        <v>1420200</v>
      </c>
      <c r="W118" s="10">
        <f t="shared" si="19"/>
        <v>1052000</v>
      </c>
      <c r="X118" s="10">
        <f t="shared" si="20"/>
        <v>1207696</v>
      </c>
      <c r="Y118" s="10">
        <f t="shared" si="21"/>
        <v>946800</v>
      </c>
      <c r="Z118" s="10">
        <f t="shared" si="22"/>
        <v>966788</v>
      </c>
      <c r="AA118" s="10">
        <f t="shared" si="23"/>
        <v>946800</v>
      </c>
      <c r="AB118" s="11" t="s">
        <v>152</v>
      </c>
      <c r="AD118" s="94">
        <f>VLOOKUP(A118,'ANEXO No. 1'!$A:$K,5,0)</f>
        <v>1</v>
      </c>
      <c r="AE118" s="88">
        <f>VLOOKUP(A118,'ANEXO No. 1'!$A:$K,6,0)</f>
        <v>37</v>
      </c>
      <c r="AF118" s="97">
        <f>VLOOKUP(A118,'ANEXO No. 1'!$A:$K,7,0)</f>
        <v>2</v>
      </c>
      <c r="AG118" s="62">
        <f>VLOOKUP(A118,'ANEXO No. 1'!$A:$K,8,0)</f>
        <v>1500000</v>
      </c>
      <c r="AH118" s="62">
        <f>VLOOKUP(A118,'ANEXO No. 1'!$A:$K,9,0)</f>
        <v>3000000</v>
      </c>
      <c r="AI118" s="62">
        <f>VLOOKUP(A118,'ANEXO No. 1'!$A:$K,10,0)</f>
        <v>1300000</v>
      </c>
      <c r="AJ118" s="62">
        <f t="shared" si="24"/>
        <v>1878300</v>
      </c>
      <c r="AK118" s="62">
        <f t="shared" si="25"/>
        <v>4134900</v>
      </c>
      <c r="AL118" s="62">
        <f t="shared" si="26"/>
        <v>1367600</v>
      </c>
      <c r="AM118" s="11" t="str">
        <f>VLOOKUP(A118,'ANEXO No. 1'!$A:$K,11,0)</f>
        <v>FT</v>
      </c>
    </row>
    <row r="119" spans="1:39" s="12" customFormat="1" ht="12" customHeight="1" x14ac:dyDescent="0.25">
      <c r="A119" s="8">
        <v>112</v>
      </c>
      <c r="B119" s="13" t="s">
        <v>150</v>
      </c>
      <c r="C119" s="9" t="s">
        <v>174</v>
      </c>
      <c r="D119" s="33" t="s">
        <v>150</v>
      </c>
      <c r="E119" s="14">
        <v>5</v>
      </c>
      <c r="F119" s="14">
        <v>40</v>
      </c>
      <c r="G119" s="14">
        <v>2</v>
      </c>
      <c r="H119" s="10">
        <v>7000000</v>
      </c>
      <c r="I119" s="10">
        <v>1300000</v>
      </c>
      <c r="J119" s="10">
        <v>6650000</v>
      </c>
      <c r="K119" s="10">
        <v>1300000</v>
      </c>
      <c r="L119" s="10">
        <v>6300000</v>
      </c>
      <c r="M119" s="10">
        <v>1000000</v>
      </c>
      <c r="N119" s="10">
        <v>5355000</v>
      </c>
      <c r="O119" s="10">
        <v>900000</v>
      </c>
      <c r="P119" s="10">
        <v>4284000</v>
      </c>
      <c r="Q119" s="10">
        <v>900000</v>
      </c>
      <c r="R119" s="10">
        <f t="shared" si="14"/>
        <v>7364000</v>
      </c>
      <c r="S119" s="10">
        <f t="shared" si="15"/>
        <v>1367600</v>
      </c>
      <c r="T119" s="10">
        <f t="shared" si="16"/>
        <v>6995800</v>
      </c>
      <c r="U119" s="10">
        <f t="shared" si="17"/>
        <v>1367600</v>
      </c>
      <c r="V119" s="10">
        <f t="shared" si="18"/>
        <v>6627600</v>
      </c>
      <c r="W119" s="10">
        <f t="shared" si="19"/>
        <v>1052000</v>
      </c>
      <c r="X119" s="10">
        <f t="shared" si="20"/>
        <v>5633460</v>
      </c>
      <c r="Y119" s="10">
        <f t="shared" si="21"/>
        <v>946800</v>
      </c>
      <c r="Z119" s="10">
        <f t="shared" si="22"/>
        <v>4506768</v>
      </c>
      <c r="AA119" s="10">
        <f t="shared" si="23"/>
        <v>946800</v>
      </c>
      <c r="AB119" s="15" t="s">
        <v>152</v>
      </c>
      <c r="AD119" s="94">
        <f>VLOOKUP(A119,'ANEXO No. 1'!$A:$K,5,0)</f>
        <v>5</v>
      </c>
      <c r="AE119" s="88">
        <f>VLOOKUP(A119,'ANEXO No. 1'!$A:$K,6,0)</f>
        <v>40</v>
      </c>
      <c r="AF119" s="97">
        <f>VLOOKUP(A119,'ANEXO No. 1'!$A:$K,7,0)</f>
        <v>2</v>
      </c>
      <c r="AG119" s="62">
        <f>VLOOKUP(A119,'ANEXO No. 1'!$A:$K,8,0)</f>
        <v>7000000</v>
      </c>
      <c r="AH119" s="62">
        <f>VLOOKUP(A119,'ANEXO No. 1'!$A:$K,9,0)</f>
        <v>14000000</v>
      </c>
      <c r="AI119" s="62">
        <f>VLOOKUP(A119,'ANEXO No. 1'!$A:$K,10,0)</f>
        <v>1300000</v>
      </c>
      <c r="AJ119" s="62">
        <f t="shared" si="24"/>
        <v>7378300</v>
      </c>
      <c r="AK119" s="62">
        <f t="shared" si="25"/>
        <v>15134900</v>
      </c>
      <c r="AL119" s="62">
        <f t="shared" si="26"/>
        <v>1367600</v>
      </c>
      <c r="AM119" s="11" t="str">
        <f>VLOOKUP(A119,'ANEXO No. 1'!$A:$K,11,0)</f>
        <v>FT</v>
      </c>
    </row>
    <row r="120" spans="1:39" s="12" customFormat="1" ht="12" customHeight="1" x14ac:dyDescent="0.25">
      <c r="A120" s="8">
        <v>113</v>
      </c>
      <c r="B120" s="9" t="s">
        <v>175</v>
      </c>
      <c r="C120" s="9" t="s">
        <v>176</v>
      </c>
      <c r="D120" s="9" t="s">
        <v>175</v>
      </c>
      <c r="E120" s="17">
        <v>4</v>
      </c>
      <c r="F120" s="8">
        <v>40</v>
      </c>
      <c r="G120" s="8">
        <v>1</v>
      </c>
      <c r="H120" s="10">
        <v>4000000</v>
      </c>
      <c r="I120" s="10">
        <v>1300000</v>
      </c>
      <c r="J120" s="10">
        <v>3800000</v>
      </c>
      <c r="K120" s="10">
        <v>1300000</v>
      </c>
      <c r="L120" s="10">
        <v>3600000</v>
      </c>
      <c r="M120" s="10">
        <v>1000000</v>
      </c>
      <c r="N120" s="10">
        <v>3060000</v>
      </c>
      <c r="O120" s="10">
        <v>900000</v>
      </c>
      <c r="P120" s="10">
        <v>2448000</v>
      </c>
      <c r="Q120" s="10">
        <v>900000</v>
      </c>
      <c r="R120" s="10">
        <f t="shared" si="14"/>
        <v>4208000</v>
      </c>
      <c r="S120" s="10">
        <f t="shared" si="15"/>
        <v>1367600</v>
      </c>
      <c r="T120" s="10">
        <f t="shared" si="16"/>
        <v>3997600</v>
      </c>
      <c r="U120" s="10">
        <f t="shared" si="17"/>
        <v>1367600</v>
      </c>
      <c r="V120" s="10">
        <f t="shared" si="18"/>
        <v>3787200</v>
      </c>
      <c r="W120" s="10">
        <f t="shared" si="19"/>
        <v>1052000</v>
      </c>
      <c r="X120" s="10">
        <f t="shared" si="20"/>
        <v>3219120</v>
      </c>
      <c r="Y120" s="10">
        <f t="shared" si="21"/>
        <v>946800</v>
      </c>
      <c r="Z120" s="10">
        <f t="shared" si="22"/>
        <v>2575296</v>
      </c>
      <c r="AA120" s="10">
        <f t="shared" si="23"/>
        <v>946800</v>
      </c>
      <c r="AB120" s="11" t="s">
        <v>177</v>
      </c>
      <c r="AD120" s="94">
        <f>VLOOKUP(A120,'ANEXO No. 1'!$A:$K,5,0)</f>
        <v>4</v>
      </c>
      <c r="AE120" s="88">
        <f>VLOOKUP(A120,'ANEXO No. 1'!$A:$K,6,0)</f>
        <v>40</v>
      </c>
      <c r="AF120" s="97">
        <f>VLOOKUP(A120,'ANEXO No. 1'!$A:$K,7,0)</f>
        <v>1</v>
      </c>
      <c r="AG120" s="62">
        <f>VLOOKUP(A120,'ANEXO No. 1'!$A:$K,8,0)</f>
        <v>4000000</v>
      </c>
      <c r="AH120" s="62">
        <f>VLOOKUP(A120,'ANEXO No. 1'!$A:$K,9,0)</f>
        <v>4000000</v>
      </c>
      <c r="AI120" s="62">
        <f>VLOOKUP(A120,'ANEXO No. 1'!$A:$K,10,0)</f>
        <v>1300000</v>
      </c>
      <c r="AJ120" s="62">
        <f t="shared" si="24"/>
        <v>4378300</v>
      </c>
      <c r="AK120" s="62">
        <f t="shared" si="25"/>
        <v>5134900</v>
      </c>
      <c r="AL120" s="62">
        <f t="shared" si="26"/>
        <v>1367600</v>
      </c>
      <c r="AM120" s="11" t="str">
        <f>VLOOKUP(A120,'ANEXO No. 1'!$A:$K,11,0)</f>
        <v>FMARN</v>
      </c>
    </row>
    <row r="121" spans="1:39" s="12" customFormat="1" ht="12" customHeight="1" x14ac:dyDescent="0.25">
      <c r="A121" s="8">
        <v>114</v>
      </c>
      <c r="B121" s="9" t="s">
        <v>175</v>
      </c>
      <c r="C121" s="9" t="s">
        <v>178</v>
      </c>
      <c r="D121" s="9" t="s">
        <v>175</v>
      </c>
      <c r="E121" s="17">
        <v>4</v>
      </c>
      <c r="F121" s="8">
        <v>40</v>
      </c>
      <c r="G121" s="8">
        <v>1</v>
      </c>
      <c r="H121" s="10">
        <v>6000000</v>
      </c>
      <c r="I121" s="10">
        <v>1300000</v>
      </c>
      <c r="J121" s="10">
        <v>5700000</v>
      </c>
      <c r="K121" s="10">
        <v>1300000</v>
      </c>
      <c r="L121" s="10">
        <v>5400000</v>
      </c>
      <c r="M121" s="10">
        <v>1000000</v>
      </c>
      <c r="N121" s="10">
        <v>4590000</v>
      </c>
      <c r="O121" s="10">
        <v>900000</v>
      </c>
      <c r="P121" s="10">
        <v>3672000</v>
      </c>
      <c r="Q121" s="10">
        <v>900000</v>
      </c>
      <c r="R121" s="10">
        <f t="shared" si="14"/>
        <v>6312000</v>
      </c>
      <c r="S121" s="10">
        <f t="shared" si="15"/>
        <v>1367600</v>
      </c>
      <c r="T121" s="10">
        <f t="shared" si="16"/>
        <v>5996400</v>
      </c>
      <c r="U121" s="10">
        <f t="shared" si="17"/>
        <v>1367600</v>
      </c>
      <c r="V121" s="10">
        <f t="shared" si="18"/>
        <v>5680800</v>
      </c>
      <c r="W121" s="10">
        <f t="shared" si="19"/>
        <v>1052000</v>
      </c>
      <c r="X121" s="10">
        <f t="shared" si="20"/>
        <v>4828680</v>
      </c>
      <c r="Y121" s="10">
        <f t="shared" si="21"/>
        <v>946800</v>
      </c>
      <c r="Z121" s="10">
        <f t="shared" si="22"/>
        <v>3862944</v>
      </c>
      <c r="AA121" s="10">
        <f t="shared" si="23"/>
        <v>946800</v>
      </c>
      <c r="AB121" s="11" t="s">
        <v>177</v>
      </c>
      <c r="AD121" s="94">
        <f>VLOOKUP(A121,'ANEXO No. 1'!$A:$K,5,0)</f>
        <v>4</v>
      </c>
      <c r="AE121" s="88">
        <f>VLOOKUP(A121,'ANEXO No. 1'!$A:$K,6,0)</f>
        <v>40</v>
      </c>
      <c r="AF121" s="97">
        <f>VLOOKUP(A121,'ANEXO No. 1'!$A:$K,7,0)</f>
        <v>1</v>
      </c>
      <c r="AG121" s="62">
        <f>VLOOKUP(A121,'ANEXO No. 1'!$A:$K,8,0)</f>
        <v>6000000</v>
      </c>
      <c r="AH121" s="62">
        <f>VLOOKUP(A121,'ANEXO No. 1'!$A:$K,9,0)</f>
        <v>6000000</v>
      </c>
      <c r="AI121" s="62">
        <f>VLOOKUP(A121,'ANEXO No. 1'!$A:$K,10,0)</f>
        <v>1300000</v>
      </c>
      <c r="AJ121" s="62">
        <f t="shared" si="24"/>
        <v>6378300</v>
      </c>
      <c r="AK121" s="62">
        <f t="shared" si="25"/>
        <v>7134900</v>
      </c>
      <c r="AL121" s="62">
        <f t="shared" si="26"/>
        <v>1367600</v>
      </c>
      <c r="AM121" s="11" t="str">
        <f>VLOOKUP(A121,'ANEXO No. 1'!$A:$K,11,0)</f>
        <v>FMARN</v>
      </c>
    </row>
    <row r="122" spans="1:39" s="12" customFormat="1" ht="12" customHeight="1" x14ac:dyDescent="0.25">
      <c r="A122" s="8">
        <v>115</v>
      </c>
      <c r="B122" s="9" t="s">
        <v>175</v>
      </c>
      <c r="C122" s="9" t="s">
        <v>179</v>
      </c>
      <c r="D122" s="9" t="s">
        <v>175</v>
      </c>
      <c r="E122" s="17">
        <v>4</v>
      </c>
      <c r="F122" s="8">
        <v>40</v>
      </c>
      <c r="G122" s="8">
        <v>1</v>
      </c>
      <c r="H122" s="10">
        <v>6000000</v>
      </c>
      <c r="I122" s="10">
        <v>1300000</v>
      </c>
      <c r="J122" s="10">
        <v>5700000</v>
      </c>
      <c r="K122" s="10">
        <v>1300000</v>
      </c>
      <c r="L122" s="10">
        <v>5400000</v>
      </c>
      <c r="M122" s="10">
        <v>1000000</v>
      </c>
      <c r="N122" s="10">
        <v>4590000</v>
      </c>
      <c r="O122" s="10">
        <v>900000</v>
      </c>
      <c r="P122" s="10">
        <v>3672000</v>
      </c>
      <c r="Q122" s="10">
        <v>900000</v>
      </c>
      <c r="R122" s="10">
        <f t="shared" si="14"/>
        <v>6312000</v>
      </c>
      <c r="S122" s="10">
        <f t="shared" si="15"/>
        <v>1367600</v>
      </c>
      <c r="T122" s="10">
        <f t="shared" si="16"/>
        <v>5996400</v>
      </c>
      <c r="U122" s="10">
        <f t="shared" si="17"/>
        <v>1367600</v>
      </c>
      <c r="V122" s="10">
        <f t="shared" si="18"/>
        <v>5680800</v>
      </c>
      <c r="W122" s="10">
        <f t="shared" si="19"/>
        <v>1052000</v>
      </c>
      <c r="X122" s="10">
        <f t="shared" si="20"/>
        <v>4828680</v>
      </c>
      <c r="Y122" s="10">
        <f t="shared" si="21"/>
        <v>946800</v>
      </c>
      <c r="Z122" s="10">
        <f t="shared" si="22"/>
        <v>3862944</v>
      </c>
      <c r="AA122" s="10">
        <f t="shared" si="23"/>
        <v>946800</v>
      </c>
      <c r="AB122" s="11" t="s">
        <v>177</v>
      </c>
      <c r="AD122" s="94">
        <f>VLOOKUP(A122,'ANEXO No. 1'!$A:$K,5,0)</f>
        <v>4</v>
      </c>
      <c r="AE122" s="88">
        <f>VLOOKUP(A122,'ANEXO No. 1'!$A:$K,6,0)</f>
        <v>40</v>
      </c>
      <c r="AF122" s="97">
        <f>VLOOKUP(A122,'ANEXO No. 1'!$A:$K,7,0)</f>
        <v>1</v>
      </c>
      <c r="AG122" s="62">
        <f>VLOOKUP(A122,'ANEXO No. 1'!$A:$K,8,0)</f>
        <v>6000000</v>
      </c>
      <c r="AH122" s="62">
        <f>VLOOKUP(A122,'ANEXO No. 1'!$A:$K,9,0)</f>
        <v>6000000</v>
      </c>
      <c r="AI122" s="62">
        <f>VLOOKUP(A122,'ANEXO No. 1'!$A:$K,10,0)</f>
        <v>1300000</v>
      </c>
      <c r="AJ122" s="62">
        <f t="shared" si="24"/>
        <v>6378300</v>
      </c>
      <c r="AK122" s="62">
        <f t="shared" si="25"/>
        <v>7134900</v>
      </c>
      <c r="AL122" s="62">
        <f t="shared" si="26"/>
        <v>1367600</v>
      </c>
      <c r="AM122" s="11" t="str">
        <f>VLOOKUP(A122,'ANEXO No. 1'!$A:$K,11,0)</f>
        <v>FMARN</v>
      </c>
    </row>
    <row r="123" spans="1:39" s="12" customFormat="1" ht="12" customHeight="1" x14ac:dyDescent="0.25">
      <c r="A123" s="8">
        <v>116</v>
      </c>
      <c r="B123" s="9" t="s">
        <v>175</v>
      </c>
      <c r="C123" s="9" t="s">
        <v>180</v>
      </c>
      <c r="D123" s="9" t="s">
        <v>175</v>
      </c>
      <c r="E123" s="17">
        <v>4</v>
      </c>
      <c r="F123" s="8">
        <v>40</v>
      </c>
      <c r="G123" s="8">
        <v>1</v>
      </c>
      <c r="H123" s="10">
        <v>6000000</v>
      </c>
      <c r="I123" s="10">
        <v>1300000</v>
      </c>
      <c r="J123" s="10">
        <v>5700000</v>
      </c>
      <c r="K123" s="10">
        <v>1300000</v>
      </c>
      <c r="L123" s="10">
        <v>5400000</v>
      </c>
      <c r="M123" s="10">
        <v>1000000</v>
      </c>
      <c r="N123" s="10">
        <v>4590000</v>
      </c>
      <c r="O123" s="10">
        <v>900000</v>
      </c>
      <c r="P123" s="10">
        <v>3672000</v>
      </c>
      <c r="Q123" s="10">
        <v>900000</v>
      </c>
      <c r="R123" s="10">
        <f t="shared" si="14"/>
        <v>6312000</v>
      </c>
      <c r="S123" s="10">
        <f t="shared" si="15"/>
        <v>1367600</v>
      </c>
      <c r="T123" s="10">
        <f t="shared" si="16"/>
        <v>5996400</v>
      </c>
      <c r="U123" s="10">
        <f t="shared" si="17"/>
        <v>1367600</v>
      </c>
      <c r="V123" s="10">
        <f t="shared" si="18"/>
        <v>5680800</v>
      </c>
      <c r="W123" s="10">
        <f t="shared" si="19"/>
        <v>1052000</v>
      </c>
      <c r="X123" s="10">
        <f t="shared" si="20"/>
        <v>4828680</v>
      </c>
      <c r="Y123" s="10">
        <f t="shared" si="21"/>
        <v>946800</v>
      </c>
      <c r="Z123" s="10">
        <f t="shared" si="22"/>
        <v>3862944</v>
      </c>
      <c r="AA123" s="10">
        <f t="shared" si="23"/>
        <v>946800</v>
      </c>
      <c r="AB123" s="11" t="s">
        <v>177</v>
      </c>
      <c r="AD123" s="94">
        <f>VLOOKUP(A123,'ANEXO No. 1'!$A:$K,5,0)</f>
        <v>4</v>
      </c>
      <c r="AE123" s="88">
        <f>VLOOKUP(A123,'ANEXO No. 1'!$A:$K,6,0)</f>
        <v>40</v>
      </c>
      <c r="AF123" s="97">
        <f>VLOOKUP(A123,'ANEXO No. 1'!$A:$K,7,0)</f>
        <v>1</v>
      </c>
      <c r="AG123" s="62">
        <f>VLOOKUP(A123,'ANEXO No. 1'!$A:$K,8,0)</f>
        <v>6000000</v>
      </c>
      <c r="AH123" s="62">
        <f>VLOOKUP(A123,'ANEXO No. 1'!$A:$K,9,0)</f>
        <v>6000000</v>
      </c>
      <c r="AI123" s="62">
        <f>VLOOKUP(A123,'ANEXO No. 1'!$A:$K,10,0)</f>
        <v>1300000</v>
      </c>
      <c r="AJ123" s="62">
        <f t="shared" si="24"/>
        <v>6378300</v>
      </c>
      <c r="AK123" s="62">
        <f t="shared" si="25"/>
        <v>7134900</v>
      </c>
      <c r="AL123" s="62">
        <f t="shared" si="26"/>
        <v>1367600</v>
      </c>
      <c r="AM123" s="11" t="str">
        <f>VLOOKUP(A123,'ANEXO No. 1'!$A:$K,11,0)</f>
        <v>FMARN</v>
      </c>
    </row>
    <row r="124" spans="1:39" s="12" customFormat="1" ht="12" customHeight="1" x14ac:dyDescent="0.25">
      <c r="A124" s="8">
        <v>117</v>
      </c>
      <c r="B124" s="9" t="s">
        <v>175</v>
      </c>
      <c r="C124" s="9" t="s">
        <v>181</v>
      </c>
      <c r="D124" s="9" t="s">
        <v>175</v>
      </c>
      <c r="E124" s="17">
        <v>4</v>
      </c>
      <c r="F124" s="8">
        <v>40</v>
      </c>
      <c r="G124" s="8">
        <v>2</v>
      </c>
      <c r="H124" s="10">
        <v>5500000</v>
      </c>
      <c r="I124" s="10">
        <v>1300000</v>
      </c>
      <c r="J124" s="10">
        <v>5225000</v>
      </c>
      <c r="K124" s="10">
        <v>1300000</v>
      </c>
      <c r="L124" s="10">
        <v>4950000</v>
      </c>
      <c r="M124" s="10">
        <v>1000000</v>
      </c>
      <c r="N124" s="10">
        <v>4208000</v>
      </c>
      <c r="O124" s="10">
        <v>900000</v>
      </c>
      <c r="P124" s="10">
        <v>3367000</v>
      </c>
      <c r="Q124" s="10">
        <v>900000</v>
      </c>
      <c r="R124" s="10">
        <f t="shared" si="14"/>
        <v>5786000</v>
      </c>
      <c r="S124" s="10">
        <f t="shared" si="15"/>
        <v>1367600</v>
      </c>
      <c r="T124" s="10">
        <f t="shared" si="16"/>
        <v>5496700</v>
      </c>
      <c r="U124" s="10">
        <f t="shared" si="17"/>
        <v>1367600</v>
      </c>
      <c r="V124" s="10">
        <f t="shared" si="18"/>
        <v>5207400</v>
      </c>
      <c r="W124" s="10">
        <f t="shared" si="19"/>
        <v>1052000</v>
      </c>
      <c r="X124" s="10">
        <f t="shared" si="20"/>
        <v>4426816</v>
      </c>
      <c r="Y124" s="10">
        <f t="shared" si="21"/>
        <v>946800</v>
      </c>
      <c r="Z124" s="10">
        <f t="shared" si="22"/>
        <v>3542084</v>
      </c>
      <c r="AA124" s="10">
        <f t="shared" si="23"/>
        <v>946800</v>
      </c>
      <c r="AB124" s="11" t="s">
        <v>177</v>
      </c>
      <c r="AD124" s="94">
        <f>VLOOKUP(A124,'ANEXO No. 1'!$A:$K,5,0)</f>
        <v>4</v>
      </c>
      <c r="AE124" s="88">
        <f>VLOOKUP(A124,'ANEXO No. 1'!$A:$K,6,0)</f>
        <v>40</v>
      </c>
      <c r="AF124" s="97">
        <f>VLOOKUP(A124,'ANEXO No. 1'!$A:$K,7,0)</f>
        <v>2</v>
      </c>
      <c r="AG124" s="62">
        <f>VLOOKUP(A124,'ANEXO No. 1'!$A:$K,8,0)</f>
        <v>5500000</v>
      </c>
      <c r="AH124" s="62">
        <f>VLOOKUP(A124,'ANEXO No. 1'!$A:$K,9,0)</f>
        <v>11000000</v>
      </c>
      <c r="AI124" s="62">
        <f>VLOOKUP(A124,'ANEXO No. 1'!$A:$K,10,0)</f>
        <v>1300000</v>
      </c>
      <c r="AJ124" s="62">
        <f t="shared" si="24"/>
        <v>5878300</v>
      </c>
      <c r="AK124" s="62">
        <f t="shared" si="25"/>
        <v>12134900</v>
      </c>
      <c r="AL124" s="62">
        <f t="shared" si="26"/>
        <v>1367600</v>
      </c>
      <c r="AM124" s="11" t="str">
        <f>VLOOKUP(A124,'ANEXO No. 1'!$A:$K,11,0)</f>
        <v>FMARN</v>
      </c>
    </row>
    <row r="125" spans="1:39" s="12" customFormat="1" ht="12" customHeight="1" x14ac:dyDescent="0.25">
      <c r="A125" s="8">
        <v>118</v>
      </c>
      <c r="B125" s="9" t="s">
        <v>175</v>
      </c>
      <c r="C125" s="9" t="s">
        <v>182</v>
      </c>
      <c r="D125" s="9" t="s">
        <v>175</v>
      </c>
      <c r="E125" s="17">
        <v>4</v>
      </c>
      <c r="F125" s="8">
        <v>40</v>
      </c>
      <c r="G125" s="8">
        <v>1</v>
      </c>
      <c r="H125" s="10">
        <v>6000000</v>
      </c>
      <c r="I125" s="10">
        <v>1300000</v>
      </c>
      <c r="J125" s="10">
        <v>5700000</v>
      </c>
      <c r="K125" s="10">
        <v>1300000</v>
      </c>
      <c r="L125" s="10">
        <v>5400000</v>
      </c>
      <c r="M125" s="10">
        <v>1000000</v>
      </c>
      <c r="N125" s="10">
        <v>4590000</v>
      </c>
      <c r="O125" s="10">
        <v>900000</v>
      </c>
      <c r="P125" s="10">
        <v>3672000</v>
      </c>
      <c r="Q125" s="10">
        <v>900000</v>
      </c>
      <c r="R125" s="10">
        <f t="shared" si="14"/>
        <v>6312000</v>
      </c>
      <c r="S125" s="10">
        <f t="shared" si="15"/>
        <v>1367600</v>
      </c>
      <c r="T125" s="10">
        <f t="shared" si="16"/>
        <v>5996400</v>
      </c>
      <c r="U125" s="10">
        <f t="shared" si="17"/>
        <v>1367600</v>
      </c>
      <c r="V125" s="10">
        <f t="shared" si="18"/>
        <v>5680800</v>
      </c>
      <c r="W125" s="10">
        <f t="shared" si="19"/>
        <v>1052000</v>
      </c>
      <c r="X125" s="10">
        <f t="shared" si="20"/>
        <v>4828680</v>
      </c>
      <c r="Y125" s="10">
        <f t="shared" si="21"/>
        <v>946800</v>
      </c>
      <c r="Z125" s="10">
        <f t="shared" si="22"/>
        <v>3862944</v>
      </c>
      <c r="AA125" s="10">
        <f t="shared" si="23"/>
        <v>946800</v>
      </c>
      <c r="AB125" s="11" t="s">
        <v>177</v>
      </c>
      <c r="AD125" s="94">
        <f>VLOOKUP(A125,'ANEXO No. 1'!$A:$K,5,0)</f>
        <v>4</v>
      </c>
      <c r="AE125" s="88">
        <f>VLOOKUP(A125,'ANEXO No. 1'!$A:$K,6,0)</f>
        <v>40</v>
      </c>
      <c r="AF125" s="97">
        <f>VLOOKUP(A125,'ANEXO No. 1'!$A:$K,7,0)</f>
        <v>1</v>
      </c>
      <c r="AG125" s="62">
        <f>VLOOKUP(A125,'ANEXO No. 1'!$A:$K,8,0)</f>
        <v>6000000</v>
      </c>
      <c r="AH125" s="62">
        <f>VLOOKUP(A125,'ANEXO No. 1'!$A:$K,9,0)</f>
        <v>6000000</v>
      </c>
      <c r="AI125" s="62">
        <f>VLOOKUP(A125,'ANEXO No. 1'!$A:$K,10,0)</f>
        <v>1300000</v>
      </c>
      <c r="AJ125" s="62">
        <f t="shared" si="24"/>
        <v>6378300</v>
      </c>
      <c r="AK125" s="62">
        <f t="shared" si="25"/>
        <v>7134900</v>
      </c>
      <c r="AL125" s="62">
        <f t="shared" si="26"/>
        <v>1367600</v>
      </c>
      <c r="AM125" s="11" t="str">
        <f>VLOOKUP(A125,'ANEXO No. 1'!$A:$K,11,0)</f>
        <v>FMARN</v>
      </c>
    </row>
    <row r="126" spans="1:39" s="12" customFormat="1" ht="12" customHeight="1" x14ac:dyDescent="0.25">
      <c r="A126" s="8">
        <v>119</v>
      </c>
      <c r="B126" s="9" t="s">
        <v>175</v>
      </c>
      <c r="C126" s="9" t="s">
        <v>183</v>
      </c>
      <c r="D126" s="9" t="s">
        <v>175</v>
      </c>
      <c r="E126" s="17">
        <v>2</v>
      </c>
      <c r="F126" s="8">
        <v>40</v>
      </c>
      <c r="G126" s="8">
        <v>1</v>
      </c>
      <c r="H126" s="10">
        <v>2500000</v>
      </c>
      <c r="I126" s="10">
        <v>1300000</v>
      </c>
      <c r="J126" s="10">
        <v>2375000</v>
      </c>
      <c r="K126" s="10">
        <v>1300000</v>
      </c>
      <c r="L126" s="10">
        <v>2250000</v>
      </c>
      <c r="M126" s="10">
        <v>1000000</v>
      </c>
      <c r="N126" s="10">
        <v>1913000</v>
      </c>
      <c r="O126" s="10">
        <v>900000</v>
      </c>
      <c r="P126" s="10">
        <v>1531000</v>
      </c>
      <c r="Q126" s="10">
        <v>900000</v>
      </c>
      <c r="R126" s="10">
        <f t="shared" si="14"/>
        <v>2630000</v>
      </c>
      <c r="S126" s="10">
        <f t="shared" si="15"/>
        <v>1367600</v>
      </c>
      <c r="T126" s="10">
        <f t="shared" si="16"/>
        <v>2498500</v>
      </c>
      <c r="U126" s="10">
        <f t="shared" si="17"/>
        <v>1367600</v>
      </c>
      <c r="V126" s="10">
        <f t="shared" si="18"/>
        <v>2367000</v>
      </c>
      <c r="W126" s="10">
        <f t="shared" si="19"/>
        <v>1052000</v>
      </c>
      <c r="X126" s="10">
        <f t="shared" si="20"/>
        <v>2012476</v>
      </c>
      <c r="Y126" s="10">
        <f t="shared" si="21"/>
        <v>946800</v>
      </c>
      <c r="Z126" s="10">
        <f t="shared" si="22"/>
        <v>1610612</v>
      </c>
      <c r="AA126" s="10">
        <f t="shared" si="23"/>
        <v>946800</v>
      </c>
      <c r="AB126" s="11" t="s">
        <v>177</v>
      </c>
      <c r="AD126" s="94">
        <f>VLOOKUP(A126,'ANEXO No. 1'!$A:$K,5,0)</f>
        <v>2</v>
      </c>
      <c r="AE126" s="88">
        <f>VLOOKUP(A126,'ANEXO No. 1'!$A:$K,6,0)</f>
        <v>40</v>
      </c>
      <c r="AF126" s="97">
        <f>VLOOKUP(A126,'ANEXO No. 1'!$A:$K,7,0)</f>
        <v>1</v>
      </c>
      <c r="AG126" s="62">
        <f>VLOOKUP(A126,'ANEXO No. 1'!$A:$K,8,0)</f>
        <v>2500000</v>
      </c>
      <c r="AH126" s="62">
        <f>VLOOKUP(A126,'ANEXO No. 1'!$A:$K,9,0)</f>
        <v>2500000</v>
      </c>
      <c r="AI126" s="62">
        <f>VLOOKUP(A126,'ANEXO No. 1'!$A:$K,10,0)</f>
        <v>1300000</v>
      </c>
      <c r="AJ126" s="62">
        <f t="shared" si="24"/>
        <v>2878300</v>
      </c>
      <c r="AK126" s="62">
        <f t="shared" si="25"/>
        <v>3634900</v>
      </c>
      <c r="AL126" s="62">
        <f t="shared" si="26"/>
        <v>1367600</v>
      </c>
      <c r="AM126" s="11" t="str">
        <f>VLOOKUP(A126,'ANEXO No. 1'!$A:$K,11,0)</f>
        <v>FMARN</v>
      </c>
    </row>
    <row r="127" spans="1:39" s="12" customFormat="1" ht="12" customHeight="1" x14ac:dyDescent="0.25">
      <c r="A127" s="8">
        <v>120</v>
      </c>
      <c r="B127" s="9" t="s">
        <v>175</v>
      </c>
      <c r="C127" s="9" t="s">
        <v>181</v>
      </c>
      <c r="D127" s="9" t="s">
        <v>175</v>
      </c>
      <c r="E127" s="17">
        <v>5</v>
      </c>
      <c r="F127" s="8">
        <v>40</v>
      </c>
      <c r="G127" s="8">
        <v>1</v>
      </c>
      <c r="H127" s="10">
        <v>6500000</v>
      </c>
      <c r="I127" s="10">
        <v>1300000</v>
      </c>
      <c r="J127" s="10">
        <v>6175000</v>
      </c>
      <c r="K127" s="10">
        <v>1300000</v>
      </c>
      <c r="L127" s="10">
        <v>5850000</v>
      </c>
      <c r="M127" s="10">
        <v>1000000</v>
      </c>
      <c r="N127" s="10">
        <v>4973000</v>
      </c>
      <c r="O127" s="10">
        <v>900000</v>
      </c>
      <c r="P127" s="10">
        <v>3979000</v>
      </c>
      <c r="Q127" s="10">
        <v>900000</v>
      </c>
      <c r="R127" s="10">
        <f t="shared" si="14"/>
        <v>6838000</v>
      </c>
      <c r="S127" s="10">
        <f t="shared" si="15"/>
        <v>1367600</v>
      </c>
      <c r="T127" s="10">
        <f t="shared" si="16"/>
        <v>6496100</v>
      </c>
      <c r="U127" s="10">
        <f t="shared" si="17"/>
        <v>1367600</v>
      </c>
      <c r="V127" s="10">
        <f t="shared" si="18"/>
        <v>6154200</v>
      </c>
      <c r="W127" s="10">
        <f t="shared" si="19"/>
        <v>1052000</v>
      </c>
      <c r="X127" s="10">
        <f t="shared" si="20"/>
        <v>5231596</v>
      </c>
      <c r="Y127" s="10">
        <f t="shared" si="21"/>
        <v>946800</v>
      </c>
      <c r="Z127" s="10">
        <f t="shared" si="22"/>
        <v>4185908</v>
      </c>
      <c r="AA127" s="10">
        <f t="shared" si="23"/>
        <v>946800</v>
      </c>
      <c r="AB127" s="11" t="s">
        <v>177</v>
      </c>
      <c r="AD127" s="94">
        <f>VLOOKUP(A127,'ANEXO No. 1'!$A:$K,5,0)</f>
        <v>5</v>
      </c>
      <c r="AE127" s="88">
        <f>VLOOKUP(A127,'ANEXO No. 1'!$A:$K,6,0)</f>
        <v>40</v>
      </c>
      <c r="AF127" s="97">
        <f>VLOOKUP(A127,'ANEXO No. 1'!$A:$K,7,0)</f>
        <v>1</v>
      </c>
      <c r="AG127" s="62">
        <f>VLOOKUP(A127,'ANEXO No. 1'!$A:$K,8,0)</f>
        <v>6500000</v>
      </c>
      <c r="AH127" s="62">
        <f>VLOOKUP(A127,'ANEXO No. 1'!$A:$K,9,0)</f>
        <v>6500000</v>
      </c>
      <c r="AI127" s="62">
        <f>VLOOKUP(A127,'ANEXO No. 1'!$A:$K,10,0)</f>
        <v>1300000</v>
      </c>
      <c r="AJ127" s="62">
        <f t="shared" si="24"/>
        <v>6878300</v>
      </c>
      <c r="AK127" s="62">
        <f t="shared" si="25"/>
        <v>7634900</v>
      </c>
      <c r="AL127" s="62">
        <f t="shared" si="26"/>
        <v>1367600</v>
      </c>
      <c r="AM127" s="11" t="str">
        <f>VLOOKUP(A127,'ANEXO No. 1'!$A:$K,11,0)</f>
        <v>FMARN</v>
      </c>
    </row>
    <row r="128" spans="1:39" s="12" customFormat="1" ht="12" customHeight="1" x14ac:dyDescent="0.25">
      <c r="A128" s="8">
        <v>121</v>
      </c>
      <c r="B128" s="9" t="s">
        <v>175</v>
      </c>
      <c r="C128" s="9" t="s">
        <v>184</v>
      </c>
      <c r="D128" s="9" t="s">
        <v>175</v>
      </c>
      <c r="E128" s="17">
        <v>6</v>
      </c>
      <c r="F128" s="8">
        <v>40</v>
      </c>
      <c r="G128" s="8">
        <v>1</v>
      </c>
      <c r="H128" s="10">
        <v>12500000</v>
      </c>
      <c r="I128" s="10">
        <v>1300000</v>
      </c>
      <c r="J128" s="10">
        <v>11875000</v>
      </c>
      <c r="K128" s="10">
        <v>1300000</v>
      </c>
      <c r="L128" s="10">
        <v>11250000</v>
      </c>
      <c r="M128" s="10">
        <v>1000000</v>
      </c>
      <c r="N128" s="10">
        <v>9563000</v>
      </c>
      <c r="O128" s="10">
        <v>900000</v>
      </c>
      <c r="P128" s="10">
        <v>7651000</v>
      </c>
      <c r="Q128" s="10">
        <v>900000</v>
      </c>
      <c r="R128" s="10">
        <f t="shared" si="14"/>
        <v>13150000</v>
      </c>
      <c r="S128" s="10">
        <f t="shared" si="15"/>
        <v>1367600</v>
      </c>
      <c r="T128" s="10">
        <f t="shared" si="16"/>
        <v>12492500</v>
      </c>
      <c r="U128" s="10">
        <f t="shared" si="17"/>
        <v>1367600</v>
      </c>
      <c r="V128" s="10">
        <f t="shared" si="18"/>
        <v>11835000</v>
      </c>
      <c r="W128" s="10">
        <f t="shared" si="19"/>
        <v>1052000</v>
      </c>
      <c r="X128" s="10">
        <f t="shared" si="20"/>
        <v>10060276</v>
      </c>
      <c r="Y128" s="10">
        <f t="shared" si="21"/>
        <v>946800</v>
      </c>
      <c r="Z128" s="10">
        <f t="shared" si="22"/>
        <v>8048852</v>
      </c>
      <c r="AA128" s="10">
        <f t="shared" si="23"/>
        <v>946800</v>
      </c>
      <c r="AB128" s="11" t="s">
        <v>177</v>
      </c>
      <c r="AD128" s="94">
        <f>VLOOKUP(A128,'ANEXO No. 1'!$A:$K,5,0)</f>
        <v>6</v>
      </c>
      <c r="AE128" s="88">
        <f>VLOOKUP(A128,'ANEXO No. 1'!$A:$K,6,0)</f>
        <v>40</v>
      </c>
      <c r="AF128" s="97">
        <f>VLOOKUP(A128,'ANEXO No. 1'!$A:$K,7,0)</f>
        <v>1</v>
      </c>
      <c r="AG128" s="62">
        <f>VLOOKUP(A128,'ANEXO No. 1'!$A:$K,8,0)</f>
        <v>12500000</v>
      </c>
      <c r="AH128" s="62">
        <f>VLOOKUP(A128,'ANEXO No. 1'!$A:$K,9,0)</f>
        <v>12500000</v>
      </c>
      <c r="AI128" s="62">
        <f>VLOOKUP(A128,'ANEXO No. 1'!$A:$K,10,0)</f>
        <v>1300000</v>
      </c>
      <c r="AJ128" s="62">
        <f t="shared" si="24"/>
        <v>12878300</v>
      </c>
      <c r="AK128" s="62">
        <f t="shared" si="25"/>
        <v>13634900</v>
      </c>
      <c r="AL128" s="62">
        <f t="shared" si="26"/>
        <v>1367600</v>
      </c>
      <c r="AM128" s="11" t="str">
        <f>VLOOKUP(A128,'ANEXO No. 1'!$A:$K,11,0)</f>
        <v>FMARN</v>
      </c>
    </row>
    <row r="129" spans="1:39" s="12" customFormat="1" ht="12" customHeight="1" x14ac:dyDescent="0.25">
      <c r="A129" s="8">
        <v>122</v>
      </c>
      <c r="B129" s="9" t="s">
        <v>175</v>
      </c>
      <c r="C129" s="9" t="s">
        <v>185</v>
      </c>
      <c r="D129" s="9" t="s">
        <v>175</v>
      </c>
      <c r="E129" s="17">
        <v>3</v>
      </c>
      <c r="F129" s="8">
        <v>40</v>
      </c>
      <c r="G129" s="8">
        <v>1</v>
      </c>
      <c r="H129" s="10">
        <v>4000000</v>
      </c>
      <c r="I129" s="10">
        <v>1300000</v>
      </c>
      <c r="J129" s="10">
        <v>3800000</v>
      </c>
      <c r="K129" s="10">
        <v>1300000</v>
      </c>
      <c r="L129" s="10">
        <v>3600000</v>
      </c>
      <c r="M129" s="10">
        <v>1000000</v>
      </c>
      <c r="N129" s="10">
        <v>3060000</v>
      </c>
      <c r="O129" s="10">
        <v>900000</v>
      </c>
      <c r="P129" s="10">
        <v>2448000</v>
      </c>
      <c r="Q129" s="10">
        <v>900000</v>
      </c>
      <c r="R129" s="10">
        <f t="shared" si="14"/>
        <v>4208000</v>
      </c>
      <c r="S129" s="10">
        <f t="shared" si="15"/>
        <v>1367600</v>
      </c>
      <c r="T129" s="10">
        <f t="shared" si="16"/>
        <v>3997600</v>
      </c>
      <c r="U129" s="10">
        <f t="shared" si="17"/>
        <v>1367600</v>
      </c>
      <c r="V129" s="10">
        <f t="shared" si="18"/>
        <v>3787200</v>
      </c>
      <c r="W129" s="10">
        <f t="shared" si="19"/>
        <v>1052000</v>
      </c>
      <c r="X129" s="10">
        <f t="shared" si="20"/>
        <v>3219120</v>
      </c>
      <c r="Y129" s="10">
        <f t="shared" si="21"/>
        <v>946800</v>
      </c>
      <c r="Z129" s="10">
        <f t="shared" si="22"/>
        <v>2575296</v>
      </c>
      <c r="AA129" s="10">
        <f t="shared" si="23"/>
        <v>946800</v>
      </c>
      <c r="AB129" s="11" t="s">
        <v>177</v>
      </c>
      <c r="AD129" s="94">
        <f>VLOOKUP(A129,'ANEXO No. 1'!$A:$K,5,0)</f>
        <v>3</v>
      </c>
      <c r="AE129" s="88">
        <f>VLOOKUP(A129,'ANEXO No. 1'!$A:$K,6,0)</f>
        <v>40</v>
      </c>
      <c r="AF129" s="97">
        <f>VLOOKUP(A129,'ANEXO No. 1'!$A:$K,7,0)</f>
        <v>1</v>
      </c>
      <c r="AG129" s="62">
        <f>VLOOKUP(A129,'ANEXO No. 1'!$A:$K,8,0)</f>
        <v>4000000</v>
      </c>
      <c r="AH129" s="62">
        <f>VLOOKUP(A129,'ANEXO No. 1'!$A:$K,9,0)</f>
        <v>4000000</v>
      </c>
      <c r="AI129" s="62">
        <f>VLOOKUP(A129,'ANEXO No. 1'!$A:$K,10,0)</f>
        <v>1300000</v>
      </c>
      <c r="AJ129" s="62">
        <f t="shared" si="24"/>
        <v>4378300</v>
      </c>
      <c r="AK129" s="62">
        <f t="shared" si="25"/>
        <v>5134900</v>
      </c>
      <c r="AL129" s="62">
        <f t="shared" si="26"/>
        <v>1367600</v>
      </c>
      <c r="AM129" s="11" t="str">
        <f>VLOOKUP(A129,'ANEXO No. 1'!$A:$K,11,0)</f>
        <v>FMARN</v>
      </c>
    </row>
    <row r="130" spans="1:39" s="12" customFormat="1" ht="35.25" customHeight="1" x14ac:dyDescent="0.25">
      <c r="A130" s="8">
        <v>123</v>
      </c>
      <c r="B130" s="9" t="s">
        <v>175</v>
      </c>
      <c r="C130" s="9" t="s">
        <v>186</v>
      </c>
      <c r="D130" s="9" t="s">
        <v>175</v>
      </c>
      <c r="E130" s="17">
        <v>4</v>
      </c>
      <c r="F130" s="8">
        <v>40</v>
      </c>
      <c r="G130" s="8">
        <v>1</v>
      </c>
      <c r="H130" s="10">
        <v>5500000</v>
      </c>
      <c r="I130" s="10">
        <v>1300000</v>
      </c>
      <c r="J130" s="10">
        <v>5225000</v>
      </c>
      <c r="K130" s="10">
        <v>1300000</v>
      </c>
      <c r="L130" s="10">
        <v>4950000</v>
      </c>
      <c r="M130" s="10">
        <v>1000000</v>
      </c>
      <c r="N130" s="10">
        <v>4208000</v>
      </c>
      <c r="O130" s="10">
        <v>900000</v>
      </c>
      <c r="P130" s="10">
        <v>3367000</v>
      </c>
      <c r="Q130" s="10">
        <v>900000</v>
      </c>
      <c r="R130" s="10">
        <f t="shared" si="14"/>
        <v>5786000</v>
      </c>
      <c r="S130" s="10">
        <f t="shared" si="15"/>
        <v>1367600</v>
      </c>
      <c r="T130" s="10">
        <f t="shared" si="16"/>
        <v>5496700</v>
      </c>
      <c r="U130" s="10">
        <f t="shared" si="17"/>
        <v>1367600</v>
      </c>
      <c r="V130" s="10">
        <f t="shared" si="18"/>
        <v>5207400</v>
      </c>
      <c r="W130" s="10">
        <f t="shared" si="19"/>
        <v>1052000</v>
      </c>
      <c r="X130" s="10">
        <f t="shared" si="20"/>
        <v>4426816</v>
      </c>
      <c r="Y130" s="10">
        <f t="shared" si="21"/>
        <v>946800</v>
      </c>
      <c r="Z130" s="10">
        <f t="shared" si="22"/>
        <v>3542084</v>
      </c>
      <c r="AA130" s="10">
        <f t="shared" si="23"/>
        <v>946800</v>
      </c>
      <c r="AB130" s="11" t="s">
        <v>177</v>
      </c>
      <c r="AD130" s="94">
        <f>VLOOKUP(A130,'ANEXO No. 1'!$A:$K,5,0)</f>
        <v>4</v>
      </c>
      <c r="AE130" s="88">
        <f>VLOOKUP(A130,'ANEXO No. 1'!$A:$K,6,0)</f>
        <v>40</v>
      </c>
      <c r="AF130" s="97">
        <f>VLOOKUP(A130,'ANEXO No. 1'!$A:$K,7,0)</f>
        <v>1</v>
      </c>
      <c r="AG130" s="62">
        <f>VLOOKUP(A130,'ANEXO No. 1'!$A:$K,8,0)</f>
        <v>5500000</v>
      </c>
      <c r="AH130" s="62">
        <f>VLOOKUP(A130,'ANEXO No. 1'!$A:$K,9,0)</f>
        <v>5500000</v>
      </c>
      <c r="AI130" s="62">
        <f>VLOOKUP(A130,'ANEXO No. 1'!$A:$K,10,0)</f>
        <v>1300000</v>
      </c>
      <c r="AJ130" s="62">
        <f t="shared" si="24"/>
        <v>5878300</v>
      </c>
      <c r="AK130" s="62">
        <f t="shared" si="25"/>
        <v>6634900</v>
      </c>
      <c r="AL130" s="62">
        <f t="shared" si="26"/>
        <v>1367600</v>
      </c>
      <c r="AM130" s="11" t="str">
        <f>VLOOKUP(A130,'ANEXO No. 1'!$A:$K,11,0)</f>
        <v>FMARN</v>
      </c>
    </row>
    <row r="131" spans="1:39" s="12" customFormat="1" ht="12" customHeight="1" x14ac:dyDescent="0.25">
      <c r="A131" s="8">
        <v>124</v>
      </c>
      <c r="B131" s="9" t="s">
        <v>175</v>
      </c>
      <c r="C131" s="9" t="s">
        <v>187</v>
      </c>
      <c r="D131" s="9" t="s">
        <v>175</v>
      </c>
      <c r="E131" s="17">
        <v>5</v>
      </c>
      <c r="F131" s="8">
        <v>40</v>
      </c>
      <c r="G131" s="8">
        <v>2</v>
      </c>
      <c r="H131" s="10">
        <v>7000000</v>
      </c>
      <c r="I131" s="10">
        <v>1300000</v>
      </c>
      <c r="J131" s="10">
        <v>6650000</v>
      </c>
      <c r="K131" s="10">
        <v>1300000</v>
      </c>
      <c r="L131" s="10">
        <v>6300000</v>
      </c>
      <c r="M131" s="10">
        <v>1000000</v>
      </c>
      <c r="N131" s="10">
        <v>5355000</v>
      </c>
      <c r="O131" s="10">
        <v>900000</v>
      </c>
      <c r="P131" s="10">
        <v>4284000</v>
      </c>
      <c r="Q131" s="10">
        <v>900000</v>
      </c>
      <c r="R131" s="10">
        <f t="shared" si="14"/>
        <v>7364000</v>
      </c>
      <c r="S131" s="10">
        <f t="shared" si="15"/>
        <v>1367600</v>
      </c>
      <c r="T131" s="10">
        <f t="shared" si="16"/>
        <v>6995800</v>
      </c>
      <c r="U131" s="10">
        <f t="shared" si="17"/>
        <v>1367600</v>
      </c>
      <c r="V131" s="10">
        <f t="shared" si="18"/>
        <v>6627600</v>
      </c>
      <c r="W131" s="10">
        <f t="shared" si="19"/>
        <v>1052000</v>
      </c>
      <c r="X131" s="10">
        <f t="shared" si="20"/>
        <v>5633460</v>
      </c>
      <c r="Y131" s="10">
        <f t="shared" si="21"/>
        <v>946800</v>
      </c>
      <c r="Z131" s="10">
        <f t="shared" si="22"/>
        <v>4506768</v>
      </c>
      <c r="AA131" s="10">
        <f t="shared" si="23"/>
        <v>946800</v>
      </c>
      <c r="AB131" s="11" t="s">
        <v>177</v>
      </c>
      <c r="AD131" s="94">
        <f>VLOOKUP(A131,'ANEXO No. 1'!$A:$K,5,0)</f>
        <v>5</v>
      </c>
      <c r="AE131" s="88">
        <f>VLOOKUP(A131,'ANEXO No. 1'!$A:$K,6,0)</f>
        <v>40</v>
      </c>
      <c r="AF131" s="97">
        <f>VLOOKUP(A131,'ANEXO No. 1'!$A:$K,7,0)</f>
        <v>2</v>
      </c>
      <c r="AG131" s="62">
        <f>VLOOKUP(A131,'ANEXO No. 1'!$A:$K,8,0)</f>
        <v>7000000</v>
      </c>
      <c r="AH131" s="62">
        <f>VLOOKUP(A131,'ANEXO No. 1'!$A:$K,9,0)</f>
        <v>14000000</v>
      </c>
      <c r="AI131" s="62">
        <f>VLOOKUP(A131,'ANEXO No. 1'!$A:$K,10,0)</f>
        <v>1300000</v>
      </c>
      <c r="AJ131" s="62">
        <f t="shared" si="24"/>
        <v>7378300</v>
      </c>
      <c r="AK131" s="62">
        <f t="shared" si="25"/>
        <v>15134900</v>
      </c>
      <c r="AL131" s="62">
        <f t="shared" si="26"/>
        <v>1367600</v>
      </c>
      <c r="AM131" s="11" t="str">
        <f>VLOOKUP(A131,'ANEXO No. 1'!$A:$K,11,0)</f>
        <v>FMARN</v>
      </c>
    </row>
    <row r="132" spans="1:39" s="12" customFormat="1" ht="12" customHeight="1" x14ac:dyDescent="0.25">
      <c r="A132" s="8">
        <v>125</v>
      </c>
      <c r="B132" s="9" t="s">
        <v>175</v>
      </c>
      <c r="C132" s="9" t="s">
        <v>188</v>
      </c>
      <c r="D132" s="9" t="s">
        <v>175</v>
      </c>
      <c r="E132" s="17">
        <v>3</v>
      </c>
      <c r="F132" s="8">
        <v>40</v>
      </c>
      <c r="G132" s="8">
        <v>1</v>
      </c>
      <c r="H132" s="10">
        <v>5500000</v>
      </c>
      <c r="I132" s="10">
        <v>1300000</v>
      </c>
      <c r="J132" s="10">
        <v>5225000</v>
      </c>
      <c r="K132" s="10">
        <v>1300000</v>
      </c>
      <c r="L132" s="10">
        <v>4950000</v>
      </c>
      <c r="M132" s="10">
        <v>1000000</v>
      </c>
      <c r="N132" s="10">
        <v>4208000</v>
      </c>
      <c r="O132" s="10">
        <v>900000</v>
      </c>
      <c r="P132" s="10">
        <v>3367000</v>
      </c>
      <c r="Q132" s="10">
        <v>900000</v>
      </c>
      <c r="R132" s="10">
        <f t="shared" si="14"/>
        <v>5786000</v>
      </c>
      <c r="S132" s="10">
        <f t="shared" si="15"/>
        <v>1367600</v>
      </c>
      <c r="T132" s="10">
        <f t="shared" si="16"/>
        <v>5496700</v>
      </c>
      <c r="U132" s="10">
        <f t="shared" si="17"/>
        <v>1367600</v>
      </c>
      <c r="V132" s="10">
        <f t="shared" si="18"/>
        <v>5207400</v>
      </c>
      <c r="W132" s="10">
        <f t="shared" si="19"/>
        <v>1052000</v>
      </c>
      <c r="X132" s="10">
        <f t="shared" si="20"/>
        <v>4426816</v>
      </c>
      <c r="Y132" s="10">
        <f t="shared" si="21"/>
        <v>946800</v>
      </c>
      <c r="Z132" s="10">
        <f t="shared" si="22"/>
        <v>3542084</v>
      </c>
      <c r="AA132" s="10">
        <f t="shared" si="23"/>
        <v>946800</v>
      </c>
      <c r="AB132" s="11" t="s">
        <v>177</v>
      </c>
      <c r="AD132" s="94">
        <f>VLOOKUP(A132,'ANEXO No. 1'!$A:$K,5,0)</f>
        <v>3</v>
      </c>
      <c r="AE132" s="88">
        <f>VLOOKUP(A132,'ANEXO No. 1'!$A:$K,6,0)</f>
        <v>40</v>
      </c>
      <c r="AF132" s="97">
        <f>VLOOKUP(A132,'ANEXO No. 1'!$A:$K,7,0)</f>
        <v>1</v>
      </c>
      <c r="AG132" s="62">
        <f>VLOOKUP(A132,'ANEXO No. 1'!$A:$K,8,0)</f>
        <v>5500000</v>
      </c>
      <c r="AH132" s="62">
        <f>VLOOKUP(A132,'ANEXO No. 1'!$A:$K,9,0)</f>
        <v>5500000</v>
      </c>
      <c r="AI132" s="62">
        <f>VLOOKUP(A132,'ANEXO No. 1'!$A:$K,10,0)</f>
        <v>1300000</v>
      </c>
      <c r="AJ132" s="62">
        <f t="shared" si="24"/>
        <v>5878300</v>
      </c>
      <c r="AK132" s="62">
        <f t="shared" si="25"/>
        <v>6634900</v>
      </c>
      <c r="AL132" s="62">
        <f t="shared" si="26"/>
        <v>1367600</v>
      </c>
      <c r="AM132" s="11" t="str">
        <f>VLOOKUP(A132,'ANEXO No. 1'!$A:$K,11,0)</f>
        <v>FMARN</v>
      </c>
    </row>
    <row r="133" spans="1:39" s="12" customFormat="1" ht="12" customHeight="1" x14ac:dyDescent="0.25">
      <c r="A133" s="8">
        <v>126</v>
      </c>
      <c r="B133" s="9" t="s">
        <v>175</v>
      </c>
      <c r="C133" s="9" t="s">
        <v>189</v>
      </c>
      <c r="D133" s="9" t="s">
        <v>175</v>
      </c>
      <c r="E133" s="17">
        <v>1</v>
      </c>
      <c r="F133" s="8">
        <v>40</v>
      </c>
      <c r="G133" s="8">
        <v>1</v>
      </c>
      <c r="H133" s="10">
        <v>1500000</v>
      </c>
      <c r="I133" s="10">
        <v>1300000</v>
      </c>
      <c r="J133" s="10">
        <v>1425000</v>
      </c>
      <c r="K133" s="10">
        <v>1300000</v>
      </c>
      <c r="L133" s="10">
        <v>1350000</v>
      </c>
      <c r="M133" s="10">
        <v>1000000</v>
      </c>
      <c r="N133" s="10">
        <v>1148000</v>
      </c>
      <c r="O133" s="10">
        <v>900000</v>
      </c>
      <c r="P133" s="10">
        <v>919000</v>
      </c>
      <c r="Q133" s="10">
        <v>900000</v>
      </c>
      <c r="R133" s="10">
        <f t="shared" si="14"/>
        <v>1578000</v>
      </c>
      <c r="S133" s="10">
        <f t="shared" si="15"/>
        <v>1367600</v>
      </c>
      <c r="T133" s="10">
        <f t="shared" si="16"/>
        <v>1499100</v>
      </c>
      <c r="U133" s="10">
        <f t="shared" si="17"/>
        <v>1367600</v>
      </c>
      <c r="V133" s="10">
        <f t="shared" si="18"/>
        <v>1420200</v>
      </c>
      <c r="W133" s="10">
        <f t="shared" si="19"/>
        <v>1052000</v>
      </c>
      <c r="X133" s="10">
        <f t="shared" si="20"/>
        <v>1207696</v>
      </c>
      <c r="Y133" s="10">
        <f t="shared" si="21"/>
        <v>946800</v>
      </c>
      <c r="Z133" s="10">
        <f t="shared" si="22"/>
        <v>966788</v>
      </c>
      <c r="AA133" s="10">
        <f t="shared" si="23"/>
        <v>946800</v>
      </c>
      <c r="AB133" s="11" t="s">
        <v>177</v>
      </c>
      <c r="AD133" s="94">
        <f>VLOOKUP(A133,'ANEXO No. 1'!$A:$K,5,0)</f>
        <v>1</v>
      </c>
      <c r="AE133" s="88">
        <f>VLOOKUP(A133,'ANEXO No. 1'!$A:$K,6,0)</f>
        <v>40</v>
      </c>
      <c r="AF133" s="97">
        <f>VLOOKUP(A133,'ANEXO No. 1'!$A:$K,7,0)</f>
        <v>1</v>
      </c>
      <c r="AG133" s="62">
        <f>VLOOKUP(A133,'ANEXO No. 1'!$A:$K,8,0)</f>
        <v>1500000</v>
      </c>
      <c r="AH133" s="62">
        <f>VLOOKUP(A133,'ANEXO No. 1'!$A:$K,9,0)</f>
        <v>1500000</v>
      </c>
      <c r="AI133" s="62">
        <f>VLOOKUP(A133,'ANEXO No. 1'!$A:$K,10,0)</f>
        <v>1300000</v>
      </c>
      <c r="AJ133" s="62">
        <f t="shared" si="24"/>
        <v>1878300</v>
      </c>
      <c r="AK133" s="62">
        <f t="shared" si="25"/>
        <v>2634900</v>
      </c>
      <c r="AL133" s="62">
        <f t="shared" si="26"/>
        <v>1367600</v>
      </c>
      <c r="AM133" s="11" t="str">
        <f>VLOOKUP(A133,'ANEXO No. 1'!$A:$K,11,0)</f>
        <v>FMARN</v>
      </c>
    </row>
    <row r="134" spans="1:39" s="12" customFormat="1" ht="12" customHeight="1" x14ac:dyDescent="0.25">
      <c r="A134" s="8">
        <v>127</v>
      </c>
      <c r="B134" s="9" t="s">
        <v>175</v>
      </c>
      <c r="C134" s="9" t="s">
        <v>190</v>
      </c>
      <c r="D134" s="9" t="s">
        <v>175</v>
      </c>
      <c r="E134" s="17">
        <v>2</v>
      </c>
      <c r="F134" s="8">
        <v>40</v>
      </c>
      <c r="G134" s="8">
        <v>2</v>
      </c>
      <c r="H134" s="10">
        <v>1000000</v>
      </c>
      <c r="I134" s="10">
        <v>1300000</v>
      </c>
      <c r="J134" s="10">
        <v>950000</v>
      </c>
      <c r="K134" s="10">
        <v>1300000</v>
      </c>
      <c r="L134" s="10">
        <v>900000</v>
      </c>
      <c r="M134" s="10">
        <v>1000000</v>
      </c>
      <c r="N134" s="10">
        <v>765000</v>
      </c>
      <c r="O134" s="10">
        <v>900000</v>
      </c>
      <c r="P134" s="10">
        <v>612000</v>
      </c>
      <c r="Q134" s="10">
        <v>900000</v>
      </c>
      <c r="R134" s="10">
        <f t="shared" si="14"/>
        <v>1052000</v>
      </c>
      <c r="S134" s="10">
        <f t="shared" si="15"/>
        <v>1367600</v>
      </c>
      <c r="T134" s="10">
        <f t="shared" si="16"/>
        <v>999400</v>
      </c>
      <c r="U134" s="10">
        <f t="shared" si="17"/>
        <v>1367600</v>
      </c>
      <c r="V134" s="10">
        <f t="shared" si="18"/>
        <v>946800</v>
      </c>
      <c r="W134" s="10">
        <f t="shared" si="19"/>
        <v>1052000</v>
      </c>
      <c r="X134" s="10">
        <f t="shared" si="20"/>
        <v>804780</v>
      </c>
      <c r="Y134" s="10">
        <f t="shared" si="21"/>
        <v>946800</v>
      </c>
      <c r="Z134" s="10">
        <f t="shared" si="22"/>
        <v>643824</v>
      </c>
      <c r="AA134" s="10">
        <f t="shared" si="23"/>
        <v>946800</v>
      </c>
      <c r="AB134" s="11" t="s">
        <v>177</v>
      </c>
      <c r="AD134" s="94">
        <f>VLOOKUP(A134,'ANEXO No. 1'!$A:$K,5,0)</f>
        <v>2</v>
      </c>
      <c r="AE134" s="88">
        <f>VLOOKUP(A134,'ANEXO No. 1'!$A:$K,6,0)</f>
        <v>40</v>
      </c>
      <c r="AF134" s="97">
        <f>VLOOKUP(A134,'ANEXO No. 1'!$A:$K,7,0)</f>
        <v>2</v>
      </c>
      <c r="AG134" s="62">
        <f>VLOOKUP(A134,'ANEXO No. 1'!$A:$K,8,0)</f>
        <v>1000000</v>
      </c>
      <c r="AH134" s="62">
        <f>VLOOKUP(A134,'ANEXO No. 1'!$A:$K,9,0)</f>
        <v>2000000</v>
      </c>
      <c r="AI134" s="62">
        <f>VLOOKUP(A134,'ANEXO No. 1'!$A:$K,10,0)</f>
        <v>1300000</v>
      </c>
      <c r="AJ134" s="62">
        <f t="shared" si="24"/>
        <v>1378300</v>
      </c>
      <c r="AK134" s="62">
        <f t="shared" si="25"/>
        <v>3134900</v>
      </c>
      <c r="AL134" s="62">
        <f t="shared" si="26"/>
        <v>1367600</v>
      </c>
      <c r="AM134" s="11" t="str">
        <f>VLOOKUP(A134,'ANEXO No. 1'!$A:$K,11,0)</f>
        <v>FMARN</v>
      </c>
    </row>
    <row r="135" spans="1:39" s="12" customFormat="1" ht="12" customHeight="1" x14ac:dyDescent="0.25">
      <c r="A135" s="8">
        <v>128</v>
      </c>
      <c r="B135" s="9" t="s">
        <v>175</v>
      </c>
      <c r="C135" s="9" t="s">
        <v>191</v>
      </c>
      <c r="D135" s="9" t="s">
        <v>175</v>
      </c>
      <c r="E135" s="17">
        <v>3</v>
      </c>
      <c r="F135" s="8">
        <v>40</v>
      </c>
      <c r="G135" s="8">
        <v>1</v>
      </c>
      <c r="H135" s="10">
        <v>5500000</v>
      </c>
      <c r="I135" s="10">
        <v>1300000</v>
      </c>
      <c r="J135" s="10">
        <v>5225000</v>
      </c>
      <c r="K135" s="10">
        <v>1300000</v>
      </c>
      <c r="L135" s="10">
        <v>4950000</v>
      </c>
      <c r="M135" s="10">
        <v>1000000</v>
      </c>
      <c r="N135" s="10">
        <v>4208000</v>
      </c>
      <c r="O135" s="10">
        <v>900000</v>
      </c>
      <c r="P135" s="10">
        <v>3367000</v>
      </c>
      <c r="Q135" s="10">
        <v>900000</v>
      </c>
      <c r="R135" s="10">
        <f t="shared" si="14"/>
        <v>5786000</v>
      </c>
      <c r="S135" s="10">
        <f t="shared" si="15"/>
        <v>1367600</v>
      </c>
      <c r="T135" s="10">
        <f t="shared" si="16"/>
        <v>5496700</v>
      </c>
      <c r="U135" s="10">
        <f t="shared" si="17"/>
        <v>1367600</v>
      </c>
      <c r="V135" s="10">
        <f t="shared" si="18"/>
        <v>5207400</v>
      </c>
      <c r="W135" s="10">
        <f t="shared" si="19"/>
        <v>1052000</v>
      </c>
      <c r="X135" s="10">
        <f t="shared" si="20"/>
        <v>4426816</v>
      </c>
      <c r="Y135" s="10">
        <f t="shared" si="21"/>
        <v>946800</v>
      </c>
      <c r="Z135" s="10">
        <f t="shared" si="22"/>
        <v>3542084</v>
      </c>
      <c r="AA135" s="10">
        <f t="shared" si="23"/>
        <v>946800</v>
      </c>
      <c r="AB135" s="11" t="s">
        <v>177</v>
      </c>
      <c r="AD135" s="94">
        <f>VLOOKUP(A135,'ANEXO No. 1'!$A:$K,5,0)</f>
        <v>3</v>
      </c>
      <c r="AE135" s="88">
        <f>VLOOKUP(A135,'ANEXO No. 1'!$A:$K,6,0)</f>
        <v>40</v>
      </c>
      <c r="AF135" s="97">
        <f>VLOOKUP(A135,'ANEXO No. 1'!$A:$K,7,0)</f>
        <v>1</v>
      </c>
      <c r="AG135" s="62">
        <f>VLOOKUP(A135,'ANEXO No. 1'!$A:$K,8,0)</f>
        <v>5500000</v>
      </c>
      <c r="AH135" s="62">
        <f>VLOOKUP(A135,'ANEXO No. 1'!$A:$K,9,0)</f>
        <v>5500000</v>
      </c>
      <c r="AI135" s="62">
        <f>VLOOKUP(A135,'ANEXO No. 1'!$A:$K,10,0)</f>
        <v>1300000</v>
      </c>
      <c r="AJ135" s="62">
        <f t="shared" si="24"/>
        <v>5878300</v>
      </c>
      <c r="AK135" s="62">
        <f t="shared" si="25"/>
        <v>6634900</v>
      </c>
      <c r="AL135" s="62">
        <f t="shared" si="26"/>
        <v>1367600</v>
      </c>
      <c r="AM135" s="11" t="str">
        <f>VLOOKUP(A135,'ANEXO No. 1'!$A:$K,11,0)</f>
        <v>FMARN</v>
      </c>
    </row>
    <row r="136" spans="1:39" s="12" customFormat="1" ht="12" customHeight="1" x14ac:dyDescent="0.25">
      <c r="A136" s="8">
        <v>129</v>
      </c>
      <c r="B136" s="9" t="s">
        <v>175</v>
      </c>
      <c r="C136" s="9" t="s">
        <v>192</v>
      </c>
      <c r="D136" s="9" t="s">
        <v>175</v>
      </c>
      <c r="E136" s="17">
        <v>2</v>
      </c>
      <c r="F136" s="8">
        <v>40</v>
      </c>
      <c r="G136" s="8">
        <v>1</v>
      </c>
      <c r="H136" s="10">
        <v>2500000</v>
      </c>
      <c r="I136" s="10">
        <v>1300000</v>
      </c>
      <c r="J136" s="10">
        <v>2375000</v>
      </c>
      <c r="K136" s="10">
        <v>1300000</v>
      </c>
      <c r="L136" s="10">
        <v>2250000</v>
      </c>
      <c r="M136" s="10">
        <v>1000000</v>
      </c>
      <c r="N136" s="10">
        <v>1913000</v>
      </c>
      <c r="O136" s="10">
        <v>900000</v>
      </c>
      <c r="P136" s="10">
        <v>1531000</v>
      </c>
      <c r="Q136" s="10">
        <v>900000</v>
      </c>
      <c r="R136" s="10">
        <f t="shared" si="14"/>
        <v>2630000</v>
      </c>
      <c r="S136" s="10">
        <f t="shared" si="15"/>
        <v>1367600</v>
      </c>
      <c r="T136" s="10">
        <f t="shared" si="16"/>
        <v>2498500</v>
      </c>
      <c r="U136" s="10">
        <f t="shared" si="17"/>
        <v>1367600</v>
      </c>
      <c r="V136" s="10">
        <f t="shared" si="18"/>
        <v>2367000</v>
      </c>
      <c r="W136" s="10">
        <f t="shared" si="19"/>
        <v>1052000</v>
      </c>
      <c r="X136" s="10">
        <f t="shared" si="20"/>
        <v>2012476</v>
      </c>
      <c r="Y136" s="10">
        <f t="shared" si="21"/>
        <v>946800</v>
      </c>
      <c r="Z136" s="10">
        <f t="shared" si="22"/>
        <v>1610612</v>
      </c>
      <c r="AA136" s="10">
        <f t="shared" si="23"/>
        <v>946800</v>
      </c>
      <c r="AB136" s="11" t="s">
        <v>177</v>
      </c>
      <c r="AD136" s="94">
        <f>VLOOKUP(A136,'ANEXO No. 1'!$A:$K,5,0)</f>
        <v>2</v>
      </c>
      <c r="AE136" s="88">
        <f>VLOOKUP(A136,'ANEXO No. 1'!$A:$K,6,0)</f>
        <v>40</v>
      </c>
      <c r="AF136" s="97">
        <f>VLOOKUP(A136,'ANEXO No. 1'!$A:$K,7,0)</f>
        <v>1</v>
      </c>
      <c r="AG136" s="62">
        <f>VLOOKUP(A136,'ANEXO No. 1'!$A:$K,8,0)</f>
        <v>2500000</v>
      </c>
      <c r="AH136" s="62">
        <f>VLOOKUP(A136,'ANEXO No. 1'!$A:$K,9,0)</f>
        <v>2500000</v>
      </c>
      <c r="AI136" s="62">
        <f>VLOOKUP(A136,'ANEXO No. 1'!$A:$K,10,0)</f>
        <v>1300000</v>
      </c>
      <c r="AJ136" s="62">
        <f t="shared" si="24"/>
        <v>2878300</v>
      </c>
      <c r="AK136" s="62">
        <f t="shared" si="25"/>
        <v>3634900</v>
      </c>
      <c r="AL136" s="62">
        <f t="shared" si="26"/>
        <v>1367600</v>
      </c>
      <c r="AM136" s="11" t="str">
        <f>VLOOKUP(A136,'ANEXO No. 1'!$A:$K,11,0)</f>
        <v>FMARN</v>
      </c>
    </row>
    <row r="137" spans="1:39" s="12" customFormat="1" ht="12" customHeight="1" x14ac:dyDescent="0.25">
      <c r="A137" s="8">
        <v>130</v>
      </c>
      <c r="B137" s="9" t="s">
        <v>175</v>
      </c>
      <c r="C137" s="9" t="s">
        <v>193</v>
      </c>
      <c r="D137" s="9" t="s">
        <v>175</v>
      </c>
      <c r="E137" s="17">
        <v>1</v>
      </c>
      <c r="F137" s="8">
        <v>40</v>
      </c>
      <c r="G137" s="8">
        <v>2</v>
      </c>
      <c r="H137" s="10">
        <v>1500000</v>
      </c>
      <c r="I137" s="10">
        <v>1300000</v>
      </c>
      <c r="J137" s="10">
        <v>1425000</v>
      </c>
      <c r="K137" s="10">
        <v>1300000</v>
      </c>
      <c r="L137" s="10">
        <v>1350000</v>
      </c>
      <c r="M137" s="10">
        <v>1000000</v>
      </c>
      <c r="N137" s="10">
        <v>1148000</v>
      </c>
      <c r="O137" s="10">
        <v>900000</v>
      </c>
      <c r="P137" s="10">
        <v>919000</v>
      </c>
      <c r="Q137" s="10">
        <v>900000</v>
      </c>
      <c r="R137" s="10">
        <f t="shared" ref="R137:R200" si="27">H137+(H137*$R$5)</f>
        <v>1578000</v>
      </c>
      <c r="S137" s="10">
        <f t="shared" ref="S137:S200" si="28">I137+(I137*$R$5)</f>
        <v>1367600</v>
      </c>
      <c r="T137" s="10">
        <f t="shared" ref="T137:T200" si="29">J137+(J137*$R$5)</f>
        <v>1499100</v>
      </c>
      <c r="U137" s="10">
        <f t="shared" ref="U137:U200" si="30">K137+(K137*$R$5)</f>
        <v>1367600</v>
      </c>
      <c r="V137" s="10">
        <f t="shared" ref="V137:V200" si="31">L137+(L137*$R$5)</f>
        <v>1420200</v>
      </c>
      <c r="W137" s="10">
        <f t="shared" ref="W137:W200" si="32">M137+(M137*$R$5)</f>
        <v>1052000</v>
      </c>
      <c r="X137" s="10">
        <f t="shared" ref="X137:X200" si="33">N137+(N137*$R$5)</f>
        <v>1207696</v>
      </c>
      <c r="Y137" s="10">
        <f t="shared" ref="Y137:Y200" si="34">O137+(O137*$R$5)</f>
        <v>946800</v>
      </c>
      <c r="Z137" s="10">
        <f t="shared" ref="Z137:Z200" si="35">P137+(P137*$R$5)</f>
        <v>966788</v>
      </c>
      <c r="AA137" s="10">
        <f t="shared" ref="AA137:AA200" si="36">Q137+(Q137*$R$5)</f>
        <v>946800</v>
      </c>
      <c r="AB137" s="11" t="s">
        <v>177</v>
      </c>
      <c r="AD137" s="94">
        <f>VLOOKUP(A137,'ANEXO No. 1'!$A:$K,5,0)</f>
        <v>1</v>
      </c>
      <c r="AE137" s="88">
        <f>VLOOKUP(A137,'ANEXO No. 1'!$A:$K,6,0)</f>
        <v>40</v>
      </c>
      <c r="AF137" s="97">
        <f>VLOOKUP(A137,'ANEXO No. 1'!$A:$K,7,0)</f>
        <v>2</v>
      </c>
      <c r="AG137" s="62">
        <f>VLOOKUP(A137,'ANEXO No. 1'!$A:$K,8,0)</f>
        <v>1500000</v>
      </c>
      <c r="AH137" s="62">
        <f>VLOOKUP(A137,'ANEXO No. 1'!$A:$K,9,0)</f>
        <v>3000000</v>
      </c>
      <c r="AI137" s="62">
        <f>VLOOKUP(A137,'ANEXO No. 1'!$A:$K,10,0)</f>
        <v>1300000</v>
      </c>
      <c r="AJ137" s="62">
        <f t="shared" ref="AJ137:AJ200" si="37">+AG137+($AG$8*$AJ$5)</f>
        <v>1878300</v>
      </c>
      <c r="AK137" s="62">
        <f t="shared" ref="AK137:AK200" si="38">+AH137+($AH$8*$AJ$5)</f>
        <v>4134900</v>
      </c>
      <c r="AL137" s="62">
        <f t="shared" ref="AL137:AL200" si="39">+AI137+($AI$8*$AJ$5)</f>
        <v>1367600</v>
      </c>
      <c r="AM137" s="11" t="str">
        <f>VLOOKUP(A137,'ANEXO No. 1'!$A:$K,11,0)</f>
        <v>FMARN</v>
      </c>
    </row>
    <row r="138" spans="1:39" s="12" customFormat="1" ht="12" customHeight="1" x14ac:dyDescent="0.25">
      <c r="A138" s="8">
        <v>131</v>
      </c>
      <c r="B138" s="9" t="s">
        <v>175</v>
      </c>
      <c r="C138" s="9" t="s">
        <v>194</v>
      </c>
      <c r="D138" s="9" t="s">
        <v>175</v>
      </c>
      <c r="E138" s="17">
        <v>1</v>
      </c>
      <c r="F138" s="8">
        <v>40</v>
      </c>
      <c r="G138" s="8">
        <v>3</v>
      </c>
      <c r="H138" s="10">
        <v>1500000</v>
      </c>
      <c r="I138" s="10">
        <v>1300000</v>
      </c>
      <c r="J138" s="10">
        <v>1425000</v>
      </c>
      <c r="K138" s="10">
        <v>1300000</v>
      </c>
      <c r="L138" s="10">
        <v>1350000</v>
      </c>
      <c r="M138" s="10">
        <v>1000000</v>
      </c>
      <c r="N138" s="10">
        <v>1148000</v>
      </c>
      <c r="O138" s="10">
        <v>900000</v>
      </c>
      <c r="P138" s="10">
        <v>919000</v>
      </c>
      <c r="Q138" s="10">
        <v>900000</v>
      </c>
      <c r="R138" s="10">
        <f t="shared" si="27"/>
        <v>1578000</v>
      </c>
      <c r="S138" s="10">
        <f t="shared" si="28"/>
        <v>1367600</v>
      </c>
      <c r="T138" s="10">
        <f t="shared" si="29"/>
        <v>1499100</v>
      </c>
      <c r="U138" s="10">
        <f t="shared" si="30"/>
        <v>1367600</v>
      </c>
      <c r="V138" s="10">
        <f t="shared" si="31"/>
        <v>1420200</v>
      </c>
      <c r="W138" s="10">
        <f t="shared" si="32"/>
        <v>1052000</v>
      </c>
      <c r="X138" s="10">
        <f t="shared" si="33"/>
        <v>1207696</v>
      </c>
      <c r="Y138" s="10">
        <f t="shared" si="34"/>
        <v>946800</v>
      </c>
      <c r="Z138" s="10">
        <f t="shared" si="35"/>
        <v>966788</v>
      </c>
      <c r="AA138" s="10">
        <f t="shared" si="36"/>
        <v>946800</v>
      </c>
      <c r="AB138" s="11" t="s">
        <v>177</v>
      </c>
      <c r="AD138" s="94">
        <f>VLOOKUP(A138,'ANEXO No. 1'!$A:$K,5,0)</f>
        <v>1</v>
      </c>
      <c r="AE138" s="88">
        <f>VLOOKUP(A138,'ANEXO No. 1'!$A:$K,6,0)</f>
        <v>40</v>
      </c>
      <c r="AF138" s="97">
        <f>VLOOKUP(A138,'ANEXO No. 1'!$A:$K,7,0)</f>
        <v>3</v>
      </c>
      <c r="AG138" s="62">
        <f>VLOOKUP(A138,'ANEXO No. 1'!$A:$K,8,0)</f>
        <v>1500000</v>
      </c>
      <c r="AH138" s="62">
        <f>VLOOKUP(A138,'ANEXO No. 1'!$A:$K,9,0)</f>
        <v>4500000</v>
      </c>
      <c r="AI138" s="62">
        <f>VLOOKUP(A138,'ANEXO No. 1'!$A:$K,10,0)</f>
        <v>1300000</v>
      </c>
      <c r="AJ138" s="62">
        <f t="shared" si="37"/>
        <v>1878300</v>
      </c>
      <c r="AK138" s="62">
        <f t="shared" si="38"/>
        <v>5634900</v>
      </c>
      <c r="AL138" s="62">
        <f t="shared" si="39"/>
        <v>1367600</v>
      </c>
      <c r="AM138" s="11" t="str">
        <f>VLOOKUP(A138,'ANEXO No. 1'!$A:$K,11,0)</f>
        <v>FMARN</v>
      </c>
    </row>
    <row r="139" spans="1:39" s="12" customFormat="1" ht="12" customHeight="1" x14ac:dyDescent="0.25">
      <c r="A139" s="8">
        <v>132</v>
      </c>
      <c r="B139" s="9" t="s">
        <v>175</v>
      </c>
      <c r="C139" s="9" t="s">
        <v>195</v>
      </c>
      <c r="D139" s="9" t="s">
        <v>175</v>
      </c>
      <c r="E139" s="17">
        <v>1</v>
      </c>
      <c r="F139" s="8">
        <v>40</v>
      </c>
      <c r="G139" s="8">
        <v>1</v>
      </c>
      <c r="H139" s="10">
        <v>1500000</v>
      </c>
      <c r="I139" s="10">
        <v>1300000</v>
      </c>
      <c r="J139" s="10">
        <v>1425000</v>
      </c>
      <c r="K139" s="10">
        <v>1300000</v>
      </c>
      <c r="L139" s="10">
        <v>1350000</v>
      </c>
      <c r="M139" s="10">
        <v>1000000</v>
      </c>
      <c r="N139" s="10">
        <v>1148000</v>
      </c>
      <c r="O139" s="10">
        <v>900000</v>
      </c>
      <c r="P139" s="10">
        <v>919000</v>
      </c>
      <c r="Q139" s="10">
        <v>900000</v>
      </c>
      <c r="R139" s="10">
        <f t="shared" si="27"/>
        <v>1578000</v>
      </c>
      <c r="S139" s="10">
        <f t="shared" si="28"/>
        <v>1367600</v>
      </c>
      <c r="T139" s="10">
        <f t="shared" si="29"/>
        <v>1499100</v>
      </c>
      <c r="U139" s="10">
        <f t="shared" si="30"/>
        <v>1367600</v>
      </c>
      <c r="V139" s="10">
        <f t="shared" si="31"/>
        <v>1420200</v>
      </c>
      <c r="W139" s="10">
        <f t="shared" si="32"/>
        <v>1052000</v>
      </c>
      <c r="X139" s="10">
        <f t="shared" si="33"/>
        <v>1207696</v>
      </c>
      <c r="Y139" s="10">
        <f t="shared" si="34"/>
        <v>946800</v>
      </c>
      <c r="Z139" s="10">
        <f t="shared" si="35"/>
        <v>966788</v>
      </c>
      <c r="AA139" s="10">
        <f t="shared" si="36"/>
        <v>946800</v>
      </c>
      <c r="AB139" s="11" t="s">
        <v>177</v>
      </c>
      <c r="AD139" s="94">
        <f>VLOOKUP(A139,'ANEXO No. 1'!$A:$K,5,0)</f>
        <v>1</v>
      </c>
      <c r="AE139" s="88">
        <f>VLOOKUP(A139,'ANEXO No. 1'!$A:$K,6,0)</f>
        <v>40</v>
      </c>
      <c r="AF139" s="97">
        <f>VLOOKUP(A139,'ANEXO No. 1'!$A:$K,7,0)</f>
        <v>1</v>
      </c>
      <c r="AG139" s="62">
        <f>VLOOKUP(A139,'ANEXO No. 1'!$A:$K,8,0)</f>
        <v>1500000</v>
      </c>
      <c r="AH139" s="62">
        <f>VLOOKUP(A139,'ANEXO No. 1'!$A:$K,9,0)</f>
        <v>1500000</v>
      </c>
      <c r="AI139" s="62">
        <f>VLOOKUP(A139,'ANEXO No. 1'!$A:$K,10,0)</f>
        <v>1300000</v>
      </c>
      <c r="AJ139" s="62">
        <f t="shared" si="37"/>
        <v>1878300</v>
      </c>
      <c r="AK139" s="62">
        <f t="shared" si="38"/>
        <v>2634900</v>
      </c>
      <c r="AL139" s="62">
        <f t="shared" si="39"/>
        <v>1367600</v>
      </c>
      <c r="AM139" s="11" t="str">
        <f>VLOOKUP(A139,'ANEXO No. 1'!$A:$K,11,0)</f>
        <v>FMARN</v>
      </c>
    </row>
    <row r="140" spans="1:39" s="12" customFormat="1" ht="12" customHeight="1" x14ac:dyDescent="0.25">
      <c r="A140" s="8">
        <v>133</v>
      </c>
      <c r="B140" s="9" t="s">
        <v>175</v>
      </c>
      <c r="C140" s="9" t="s">
        <v>196</v>
      </c>
      <c r="D140" s="9" t="s">
        <v>175</v>
      </c>
      <c r="E140" s="17">
        <v>1</v>
      </c>
      <c r="F140" s="8">
        <v>40</v>
      </c>
      <c r="G140" s="8">
        <v>1</v>
      </c>
      <c r="H140" s="10">
        <v>1500000</v>
      </c>
      <c r="I140" s="10">
        <v>1300000</v>
      </c>
      <c r="J140" s="10">
        <v>1425000</v>
      </c>
      <c r="K140" s="10">
        <v>1300000</v>
      </c>
      <c r="L140" s="10">
        <v>1350000</v>
      </c>
      <c r="M140" s="10">
        <v>1000000</v>
      </c>
      <c r="N140" s="10">
        <v>1148000</v>
      </c>
      <c r="O140" s="10">
        <v>900000</v>
      </c>
      <c r="P140" s="10">
        <v>919000</v>
      </c>
      <c r="Q140" s="10">
        <v>900000</v>
      </c>
      <c r="R140" s="10">
        <f t="shared" si="27"/>
        <v>1578000</v>
      </c>
      <c r="S140" s="10">
        <f t="shared" si="28"/>
        <v>1367600</v>
      </c>
      <c r="T140" s="10">
        <f t="shared" si="29"/>
        <v>1499100</v>
      </c>
      <c r="U140" s="10">
        <f t="shared" si="30"/>
        <v>1367600</v>
      </c>
      <c r="V140" s="10">
        <f t="shared" si="31"/>
        <v>1420200</v>
      </c>
      <c r="W140" s="10">
        <f t="shared" si="32"/>
        <v>1052000</v>
      </c>
      <c r="X140" s="10">
        <f t="shared" si="33"/>
        <v>1207696</v>
      </c>
      <c r="Y140" s="10">
        <f t="shared" si="34"/>
        <v>946800</v>
      </c>
      <c r="Z140" s="10">
        <f t="shared" si="35"/>
        <v>966788</v>
      </c>
      <c r="AA140" s="10">
        <f t="shared" si="36"/>
        <v>946800</v>
      </c>
      <c r="AB140" s="11" t="s">
        <v>177</v>
      </c>
      <c r="AD140" s="94">
        <f>VLOOKUP(A140,'ANEXO No. 1'!$A:$K,5,0)</f>
        <v>1</v>
      </c>
      <c r="AE140" s="88">
        <f>VLOOKUP(A140,'ANEXO No. 1'!$A:$K,6,0)</f>
        <v>40</v>
      </c>
      <c r="AF140" s="97">
        <f>VLOOKUP(A140,'ANEXO No. 1'!$A:$K,7,0)</f>
        <v>1</v>
      </c>
      <c r="AG140" s="62">
        <f>VLOOKUP(A140,'ANEXO No. 1'!$A:$K,8,0)</f>
        <v>1500000</v>
      </c>
      <c r="AH140" s="62">
        <f>VLOOKUP(A140,'ANEXO No. 1'!$A:$K,9,0)</f>
        <v>1500000</v>
      </c>
      <c r="AI140" s="62">
        <f>VLOOKUP(A140,'ANEXO No. 1'!$A:$K,10,0)</f>
        <v>1300000</v>
      </c>
      <c r="AJ140" s="62">
        <f t="shared" si="37"/>
        <v>1878300</v>
      </c>
      <c r="AK140" s="62">
        <f t="shared" si="38"/>
        <v>2634900</v>
      </c>
      <c r="AL140" s="62">
        <f t="shared" si="39"/>
        <v>1367600</v>
      </c>
      <c r="AM140" s="11" t="str">
        <f>VLOOKUP(A140,'ANEXO No. 1'!$A:$K,11,0)</f>
        <v>FMARN</v>
      </c>
    </row>
    <row r="141" spans="1:39" s="12" customFormat="1" ht="12" customHeight="1" x14ac:dyDescent="0.25">
      <c r="A141" s="8">
        <v>134</v>
      </c>
      <c r="B141" s="9" t="s">
        <v>175</v>
      </c>
      <c r="C141" s="9" t="s">
        <v>197</v>
      </c>
      <c r="D141" s="9" t="s">
        <v>175</v>
      </c>
      <c r="E141" s="17">
        <v>1</v>
      </c>
      <c r="F141" s="8">
        <v>40</v>
      </c>
      <c r="G141" s="8">
        <v>1</v>
      </c>
      <c r="H141" s="10">
        <v>1500000</v>
      </c>
      <c r="I141" s="10">
        <v>1300000</v>
      </c>
      <c r="J141" s="10">
        <v>1425000</v>
      </c>
      <c r="K141" s="10">
        <v>1300000</v>
      </c>
      <c r="L141" s="10">
        <v>1350000</v>
      </c>
      <c r="M141" s="10">
        <v>1000000</v>
      </c>
      <c r="N141" s="10">
        <v>1148000</v>
      </c>
      <c r="O141" s="10">
        <v>900000</v>
      </c>
      <c r="P141" s="10">
        <v>919000</v>
      </c>
      <c r="Q141" s="10">
        <v>900000</v>
      </c>
      <c r="R141" s="10">
        <f t="shared" si="27"/>
        <v>1578000</v>
      </c>
      <c r="S141" s="10">
        <f t="shared" si="28"/>
        <v>1367600</v>
      </c>
      <c r="T141" s="10">
        <f t="shared" si="29"/>
        <v>1499100</v>
      </c>
      <c r="U141" s="10">
        <f t="shared" si="30"/>
        <v>1367600</v>
      </c>
      <c r="V141" s="10">
        <f t="shared" si="31"/>
        <v>1420200</v>
      </c>
      <c r="W141" s="10">
        <f t="shared" si="32"/>
        <v>1052000</v>
      </c>
      <c r="X141" s="10">
        <f t="shared" si="33"/>
        <v>1207696</v>
      </c>
      <c r="Y141" s="10">
        <f t="shared" si="34"/>
        <v>946800</v>
      </c>
      <c r="Z141" s="10">
        <f t="shared" si="35"/>
        <v>966788</v>
      </c>
      <c r="AA141" s="10">
        <f t="shared" si="36"/>
        <v>946800</v>
      </c>
      <c r="AB141" s="11" t="s">
        <v>177</v>
      </c>
      <c r="AD141" s="94">
        <f>VLOOKUP(A141,'ANEXO No. 1'!$A:$K,5,0)</f>
        <v>1</v>
      </c>
      <c r="AE141" s="88">
        <f>VLOOKUP(A141,'ANEXO No. 1'!$A:$K,6,0)</f>
        <v>40</v>
      </c>
      <c r="AF141" s="97">
        <f>VLOOKUP(A141,'ANEXO No. 1'!$A:$K,7,0)</f>
        <v>1</v>
      </c>
      <c r="AG141" s="62">
        <f>VLOOKUP(A141,'ANEXO No. 1'!$A:$K,8,0)</f>
        <v>1500000</v>
      </c>
      <c r="AH141" s="62">
        <f>VLOOKUP(A141,'ANEXO No. 1'!$A:$K,9,0)</f>
        <v>1500000</v>
      </c>
      <c r="AI141" s="62">
        <f>VLOOKUP(A141,'ANEXO No. 1'!$A:$K,10,0)</f>
        <v>1300000</v>
      </c>
      <c r="AJ141" s="62">
        <f t="shared" si="37"/>
        <v>1878300</v>
      </c>
      <c r="AK141" s="62">
        <f t="shared" si="38"/>
        <v>2634900</v>
      </c>
      <c r="AL141" s="62">
        <f t="shared" si="39"/>
        <v>1367600</v>
      </c>
      <c r="AM141" s="11" t="str">
        <f>VLOOKUP(A141,'ANEXO No. 1'!$A:$K,11,0)</f>
        <v>FMARN</v>
      </c>
    </row>
    <row r="142" spans="1:39" s="12" customFormat="1" ht="12" customHeight="1" x14ac:dyDescent="0.25">
      <c r="A142" s="8">
        <v>135</v>
      </c>
      <c r="B142" s="9" t="s">
        <v>175</v>
      </c>
      <c r="C142" s="9" t="s">
        <v>198</v>
      </c>
      <c r="D142" s="9" t="s">
        <v>175</v>
      </c>
      <c r="E142" s="17">
        <v>1</v>
      </c>
      <c r="F142" s="8">
        <v>40</v>
      </c>
      <c r="G142" s="8">
        <v>1</v>
      </c>
      <c r="H142" s="10">
        <v>1500000</v>
      </c>
      <c r="I142" s="10">
        <v>1300000</v>
      </c>
      <c r="J142" s="10">
        <v>1425000</v>
      </c>
      <c r="K142" s="10">
        <v>1300000</v>
      </c>
      <c r="L142" s="10">
        <v>1350000</v>
      </c>
      <c r="M142" s="10">
        <v>1000000</v>
      </c>
      <c r="N142" s="10">
        <v>1148000</v>
      </c>
      <c r="O142" s="10">
        <v>900000</v>
      </c>
      <c r="P142" s="10">
        <v>919000</v>
      </c>
      <c r="Q142" s="10">
        <v>900000</v>
      </c>
      <c r="R142" s="10">
        <f t="shared" si="27"/>
        <v>1578000</v>
      </c>
      <c r="S142" s="10">
        <f t="shared" si="28"/>
        <v>1367600</v>
      </c>
      <c r="T142" s="10">
        <f t="shared" si="29"/>
        <v>1499100</v>
      </c>
      <c r="U142" s="10">
        <f t="shared" si="30"/>
        <v>1367600</v>
      </c>
      <c r="V142" s="10">
        <f t="shared" si="31"/>
        <v>1420200</v>
      </c>
      <c r="W142" s="10">
        <f t="shared" si="32"/>
        <v>1052000</v>
      </c>
      <c r="X142" s="10">
        <f t="shared" si="33"/>
        <v>1207696</v>
      </c>
      <c r="Y142" s="10">
        <f t="shared" si="34"/>
        <v>946800</v>
      </c>
      <c r="Z142" s="10">
        <f t="shared" si="35"/>
        <v>966788</v>
      </c>
      <c r="AA142" s="10">
        <f t="shared" si="36"/>
        <v>946800</v>
      </c>
      <c r="AB142" s="11" t="s">
        <v>177</v>
      </c>
      <c r="AD142" s="94">
        <f>VLOOKUP(A142,'ANEXO No. 1'!$A:$K,5,0)</f>
        <v>1</v>
      </c>
      <c r="AE142" s="88">
        <f>VLOOKUP(A142,'ANEXO No. 1'!$A:$K,6,0)</f>
        <v>40</v>
      </c>
      <c r="AF142" s="97">
        <f>VLOOKUP(A142,'ANEXO No. 1'!$A:$K,7,0)</f>
        <v>1</v>
      </c>
      <c r="AG142" s="62">
        <f>VLOOKUP(A142,'ANEXO No. 1'!$A:$K,8,0)</f>
        <v>1500000</v>
      </c>
      <c r="AH142" s="62">
        <f>VLOOKUP(A142,'ANEXO No. 1'!$A:$K,9,0)</f>
        <v>1500000</v>
      </c>
      <c r="AI142" s="62">
        <f>VLOOKUP(A142,'ANEXO No. 1'!$A:$K,10,0)</f>
        <v>1300000</v>
      </c>
      <c r="AJ142" s="62">
        <f t="shared" si="37"/>
        <v>1878300</v>
      </c>
      <c r="AK142" s="62">
        <f t="shared" si="38"/>
        <v>2634900</v>
      </c>
      <c r="AL142" s="62">
        <f t="shared" si="39"/>
        <v>1367600</v>
      </c>
      <c r="AM142" s="11" t="str">
        <f>VLOOKUP(A142,'ANEXO No. 1'!$A:$K,11,0)</f>
        <v>FMARN</v>
      </c>
    </row>
    <row r="143" spans="1:39" s="12" customFormat="1" ht="12" customHeight="1" x14ac:dyDescent="0.25">
      <c r="A143" s="8">
        <v>136</v>
      </c>
      <c r="B143" s="9" t="s">
        <v>175</v>
      </c>
      <c r="C143" s="9" t="s">
        <v>199</v>
      </c>
      <c r="D143" s="9" t="s">
        <v>175</v>
      </c>
      <c r="E143" s="17">
        <v>1</v>
      </c>
      <c r="F143" s="8">
        <v>40</v>
      </c>
      <c r="G143" s="8">
        <v>1</v>
      </c>
      <c r="H143" s="10">
        <v>1500000</v>
      </c>
      <c r="I143" s="10">
        <v>1300000</v>
      </c>
      <c r="J143" s="10">
        <v>1425000</v>
      </c>
      <c r="K143" s="10">
        <v>1300000</v>
      </c>
      <c r="L143" s="10">
        <v>1350000</v>
      </c>
      <c r="M143" s="10">
        <v>1000000</v>
      </c>
      <c r="N143" s="10">
        <v>1148000</v>
      </c>
      <c r="O143" s="10">
        <v>900000</v>
      </c>
      <c r="P143" s="10">
        <v>919000</v>
      </c>
      <c r="Q143" s="10">
        <v>900000</v>
      </c>
      <c r="R143" s="10">
        <f t="shared" si="27"/>
        <v>1578000</v>
      </c>
      <c r="S143" s="10">
        <f t="shared" si="28"/>
        <v>1367600</v>
      </c>
      <c r="T143" s="10">
        <f t="shared" si="29"/>
        <v>1499100</v>
      </c>
      <c r="U143" s="10">
        <f t="shared" si="30"/>
        <v>1367600</v>
      </c>
      <c r="V143" s="10">
        <f t="shared" si="31"/>
        <v>1420200</v>
      </c>
      <c r="W143" s="10">
        <f t="shared" si="32"/>
        <v>1052000</v>
      </c>
      <c r="X143" s="10">
        <f t="shared" si="33"/>
        <v>1207696</v>
      </c>
      <c r="Y143" s="10">
        <f t="shared" si="34"/>
        <v>946800</v>
      </c>
      <c r="Z143" s="10">
        <f t="shared" si="35"/>
        <v>966788</v>
      </c>
      <c r="AA143" s="10">
        <f t="shared" si="36"/>
        <v>946800</v>
      </c>
      <c r="AB143" s="11" t="s">
        <v>177</v>
      </c>
      <c r="AD143" s="94">
        <f>VLOOKUP(A143,'ANEXO No. 1'!$A:$K,5,0)</f>
        <v>1</v>
      </c>
      <c r="AE143" s="88">
        <f>VLOOKUP(A143,'ANEXO No. 1'!$A:$K,6,0)</f>
        <v>40</v>
      </c>
      <c r="AF143" s="97">
        <f>VLOOKUP(A143,'ANEXO No. 1'!$A:$K,7,0)</f>
        <v>1</v>
      </c>
      <c r="AG143" s="62">
        <f>VLOOKUP(A143,'ANEXO No. 1'!$A:$K,8,0)</f>
        <v>1500000</v>
      </c>
      <c r="AH143" s="62">
        <f>VLOOKUP(A143,'ANEXO No. 1'!$A:$K,9,0)</f>
        <v>1500000</v>
      </c>
      <c r="AI143" s="62">
        <f>VLOOKUP(A143,'ANEXO No. 1'!$A:$K,10,0)</f>
        <v>1300000</v>
      </c>
      <c r="AJ143" s="62">
        <f t="shared" si="37"/>
        <v>1878300</v>
      </c>
      <c r="AK143" s="62">
        <f t="shared" si="38"/>
        <v>2634900</v>
      </c>
      <c r="AL143" s="62">
        <f t="shared" si="39"/>
        <v>1367600</v>
      </c>
      <c r="AM143" s="11" t="str">
        <f>VLOOKUP(A143,'ANEXO No. 1'!$A:$K,11,0)</f>
        <v>FMARN</v>
      </c>
    </row>
    <row r="144" spans="1:39" s="12" customFormat="1" ht="12" customHeight="1" x14ac:dyDescent="0.25">
      <c r="A144" s="8">
        <v>137</v>
      </c>
      <c r="B144" s="9" t="s">
        <v>175</v>
      </c>
      <c r="C144" s="9" t="s">
        <v>200</v>
      </c>
      <c r="D144" s="9" t="s">
        <v>175</v>
      </c>
      <c r="E144" s="17">
        <v>1</v>
      </c>
      <c r="F144" s="8">
        <v>40</v>
      </c>
      <c r="G144" s="8">
        <v>1</v>
      </c>
      <c r="H144" s="10">
        <v>1500000</v>
      </c>
      <c r="I144" s="10">
        <v>1300000</v>
      </c>
      <c r="J144" s="10">
        <v>1425000</v>
      </c>
      <c r="K144" s="10">
        <v>1300000</v>
      </c>
      <c r="L144" s="10">
        <v>1350000</v>
      </c>
      <c r="M144" s="10">
        <v>1000000</v>
      </c>
      <c r="N144" s="10">
        <v>1148000</v>
      </c>
      <c r="O144" s="10">
        <v>900000</v>
      </c>
      <c r="P144" s="10">
        <v>919000</v>
      </c>
      <c r="Q144" s="10">
        <v>900000</v>
      </c>
      <c r="R144" s="10">
        <f t="shared" si="27"/>
        <v>1578000</v>
      </c>
      <c r="S144" s="10">
        <f t="shared" si="28"/>
        <v>1367600</v>
      </c>
      <c r="T144" s="10">
        <f t="shared" si="29"/>
        <v>1499100</v>
      </c>
      <c r="U144" s="10">
        <f t="shared" si="30"/>
        <v>1367600</v>
      </c>
      <c r="V144" s="10">
        <f t="shared" si="31"/>
        <v>1420200</v>
      </c>
      <c r="W144" s="10">
        <f t="shared" si="32"/>
        <v>1052000</v>
      </c>
      <c r="X144" s="10">
        <f t="shared" si="33"/>
        <v>1207696</v>
      </c>
      <c r="Y144" s="10">
        <f t="shared" si="34"/>
        <v>946800</v>
      </c>
      <c r="Z144" s="10">
        <f t="shared" si="35"/>
        <v>966788</v>
      </c>
      <c r="AA144" s="10">
        <f t="shared" si="36"/>
        <v>946800</v>
      </c>
      <c r="AB144" s="11" t="s">
        <v>177</v>
      </c>
      <c r="AD144" s="94">
        <f>VLOOKUP(A144,'ANEXO No. 1'!$A:$K,5,0)</f>
        <v>1</v>
      </c>
      <c r="AE144" s="88">
        <f>VLOOKUP(A144,'ANEXO No. 1'!$A:$K,6,0)</f>
        <v>40</v>
      </c>
      <c r="AF144" s="97">
        <f>VLOOKUP(A144,'ANEXO No. 1'!$A:$K,7,0)</f>
        <v>1</v>
      </c>
      <c r="AG144" s="62">
        <f>VLOOKUP(A144,'ANEXO No. 1'!$A:$K,8,0)</f>
        <v>1500000</v>
      </c>
      <c r="AH144" s="62">
        <f>VLOOKUP(A144,'ANEXO No. 1'!$A:$K,9,0)</f>
        <v>1500000</v>
      </c>
      <c r="AI144" s="62">
        <f>VLOOKUP(A144,'ANEXO No. 1'!$A:$K,10,0)</f>
        <v>1300000</v>
      </c>
      <c r="AJ144" s="62">
        <f t="shared" si="37"/>
        <v>1878300</v>
      </c>
      <c r="AK144" s="62">
        <f t="shared" si="38"/>
        <v>2634900</v>
      </c>
      <c r="AL144" s="62">
        <f t="shared" si="39"/>
        <v>1367600</v>
      </c>
      <c r="AM144" s="11" t="str">
        <f>VLOOKUP(A144,'ANEXO No. 1'!$A:$K,11,0)</f>
        <v>FMARN</v>
      </c>
    </row>
    <row r="145" spans="1:39" s="12" customFormat="1" ht="12" customHeight="1" x14ac:dyDescent="0.25">
      <c r="A145" s="8">
        <v>138</v>
      </c>
      <c r="B145" s="9" t="s">
        <v>175</v>
      </c>
      <c r="C145" s="9" t="s">
        <v>201</v>
      </c>
      <c r="D145" s="9" t="s">
        <v>175</v>
      </c>
      <c r="E145" s="17">
        <v>1</v>
      </c>
      <c r="F145" s="8">
        <v>40</v>
      </c>
      <c r="G145" s="8">
        <v>2</v>
      </c>
      <c r="H145" s="10">
        <v>1000000</v>
      </c>
      <c r="I145" s="10">
        <v>1300000</v>
      </c>
      <c r="J145" s="10">
        <v>950000</v>
      </c>
      <c r="K145" s="10">
        <v>1300000</v>
      </c>
      <c r="L145" s="10">
        <v>900000</v>
      </c>
      <c r="M145" s="10">
        <v>1000000</v>
      </c>
      <c r="N145" s="10">
        <v>765000</v>
      </c>
      <c r="O145" s="10">
        <v>900000</v>
      </c>
      <c r="P145" s="10">
        <v>612000</v>
      </c>
      <c r="Q145" s="10">
        <v>900000</v>
      </c>
      <c r="R145" s="10">
        <f t="shared" si="27"/>
        <v>1052000</v>
      </c>
      <c r="S145" s="10">
        <f t="shared" si="28"/>
        <v>1367600</v>
      </c>
      <c r="T145" s="10">
        <f t="shared" si="29"/>
        <v>999400</v>
      </c>
      <c r="U145" s="10">
        <f t="shared" si="30"/>
        <v>1367600</v>
      </c>
      <c r="V145" s="10">
        <f t="shared" si="31"/>
        <v>946800</v>
      </c>
      <c r="W145" s="10">
        <f t="shared" si="32"/>
        <v>1052000</v>
      </c>
      <c r="X145" s="10">
        <f t="shared" si="33"/>
        <v>804780</v>
      </c>
      <c r="Y145" s="10">
        <f t="shared" si="34"/>
        <v>946800</v>
      </c>
      <c r="Z145" s="10">
        <f t="shared" si="35"/>
        <v>643824</v>
      </c>
      <c r="AA145" s="10">
        <f t="shared" si="36"/>
        <v>946800</v>
      </c>
      <c r="AB145" s="11" t="s">
        <v>177</v>
      </c>
      <c r="AD145" s="94">
        <f>VLOOKUP(A145,'ANEXO No. 1'!$A:$K,5,0)</f>
        <v>1</v>
      </c>
      <c r="AE145" s="88">
        <f>VLOOKUP(A145,'ANEXO No. 1'!$A:$K,6,0)</f>
        <v>40</v>
      </c>
      <c r="AF145" s="97">
        <f>VLOOKUP(A145,'ANEXO No. 1'!$A:$K,7,0)</f>
        <v>2</v>
      </c>
      <c r="AG145" s="62">
        <f>VLOOKUP(A145,'ANEXO No. 1'!$A:$K,8,0)</f>
        <v>1000000</v>
      </c>
      <c r="AH145" s="62">
        <f>VLOOKUP(A145,'ANEXO No. 1'!$A:$K,9,0)</f>
        <v>2000000</v>
      </c>
      <c r="AI145" s="62">
        <f>VLOOKUP(A145,'ANEXO No. 1'!$A:$K,10,0)</f>
        <v>1300000</v>
      </c>
      <c r="AJ145" s="62">
        <f t="shared" si="37"/>
        <v>1378300</v>
      </c>
      <c r="AK145" s="62">
        <f t="shared" si="38"/>
        <v>3134900</v>
      </c>
      <c r="AL145" s="62">
        <f t="shared" si="39"/>
        <v>1367600</v>
      </c>
      <c r="AM145" s="11" t="str">
        <f>VLOOKUP(A145,'ANEXO No. 1'!$A:$K,11,0)</f>
        <v>FMARN</v>
      </c>
    </row>
    <row r="146" spans="1:39" s="12" customFormat="1" ht="12" customHeight="1" x14ac:dyDescent="0.25">
      <c r="A146" s="8">
        <v>139</v>
      </c>
      <c r="B146" s="9" t="s">
        <v>175</v>
      </c>
      <c r="C146" s="9" t="s">
        <v>202</v>
      </c>
      <c r="D146" s="9" t="s">
        <v>175</v>
      </c>
      <c r="E146" s="17">
        <v>1</v>
      </c>
      <c r="F146" s="8">
        <v>40</v>
      </c>
      <c r="G146" s="8">
        <v>4</v>
      </c>
      <c r="H146" s="10">
        <v>1500000</v>
      </c>
      <c r="I146" s="10">
        <v>1300000</v>
      </c>
      <c r="J146" s="10">
        <v>1425000</v>
      </c>
      <c r="K146" s="10">
        <v>1300000</v>
      </c>
      <c r="L146" s="10">
        <v>1350000</v>
      </c>
      <c r="M146" s="10">
        <v>1000000</v>
      </c>
      <c r="N146" s="10">
        <v>1148000</v>
      </c>
      <c r="O146" s="10">
        <v>900000</v>
      </c>
      <c r="P146" s="10">
        <v>919000</v>
      </c>
      <c r="Q146" s="10">
        <v>900000</v>
      </c>
      <c r="R146" s="10">
        <f t="shared" si="27"/>
        <v>1578000</v>
      </c>
      <c r="S146" s="10">
        <f t="shared" si="28"/>
        <v>1367600</v>
      </c>
      <c r="T146" s="10">
        <f t="shared" si="29"/>
        <v>1499100</v>
      </c>
      <c r="U146" s="10">
        <f t="shared" si="30"/>
        <v>1367600</v>
      </c>
      <c r="V146" s="10">
        <f t="shared" si="31"/>
        <v>1420200</v>
      </c>
      <c r="W146" s="10">
        <f t="shared" si="32"/>
        <v>1052000</v>
      </c>
      <c r="X146" s="10">
        <f t="shared" si="33"/>
        <v>1207696</v>
      </c>
      <c r="Y146" s="10">
        <f t="shared" si="34"/>
        <v>946800</v>
      </c>
      <c r="Z146" s="10">
        <f t="shared" si="35"/>
        <v>966788</v>
      </c>
      <c r="AA146" s="10">
        <f t="shared" si="36"/>
        <v>946800</v>
      </c>
      <c r="AB146" s="11" t="s">
        <v>177</v>
      </c>
      <c r="AD146" s="94">
        <f>VLOOKUP(A146,'ANEXO No. 1'!$A:$K,5,0)</f>
        <v>1</v>
      </c>
      <c r="AE146" s="88">
        <f>VLOOKUP(A146,'ANEXO No. 1'!$A:$K,6,0)</f>
        <v>40</v>
      </c>
      <c r="AF146" s="97">
        <f>VLOOKUP(A146,'ANEXO No. 1'!$A:$K,7,0)</f>
        <v>4</v>
      </c>
      <c r="AG146" s="62">
        <f>VLOOKUP(A146,'ANEXO No. 1'!$A:$K,8,0)</f>
        <v>1500000</v>
      </c>
      <c r="AH146" s="62">
        <f>VLOOKUP(A146,'ANEXO No. 1'!$A:$K,9,0)</f>
        <v>6000000</v>
      </c>
      <c r="AI146" s="62">
        <f>VLOOKUP(A146,'ANEXO No. 1'!$A:$K,10,0)</f>
        <v>1300000</v>
      </c>
      <c r="AJ146" s="62">
        <f t="shared" si="37"/>
        <v>1878300</v>
      </c>
      <c r="AK146" s="62">
        <f t="shared" si="38"/>
        <v>7134900</v>
      </c>
      <c r="AL146" s="62">
        <f t="shared" si="39"/>
        <v>1367600</v>
      </c>
      <c r="AM146" s="11" t="str">
        <f>VLOOKUP(A146,'ANEXO No. 1'!$A:$K,11,0)</f>
        <v>FMARN</v>
      </c>
    </row>
    <row r="147" spans="1:39" s="12" customFormat="1" ht="12" customHeight="1" x14ac:dyDescent="0.25">
      <c r="A147" s="8">
        <v>140</v>
      </c>
      <c r="B147" s="9" t="s">
        <v>175</v>
      </c>
      <c r="C147" s="9" t="s">
        <v>203</v>
      </c>
      <c r="D147" s="9" t="s">
        <v>175</v>
      </c>
      <c r="E147" s="17">
        <v>1</v>
      </c>
      <c r="F147" s="8">
        <v>40</v>
      </c>
      <c r="G147" s="8">
        <v>3</v>
      </c>
      <c r="H147" s="10">
        <v>1500000</v>
      </c>
      <c r="I147" s="10">
        <v>1300000</v>
      </c>
      <c r="J147" s="10">
        <v>1425000</v>
      </c>
      <c r="K147" s="10">
        <v>1300000</v>
      </c>
      <c r="L147" s="10">
        <v>1350000</v>
      </c>
      <c r="M147" s="10">
        <v>1000000</v>
      </c>
      <c r="N147" s="10">
        <v>1148000</v>
      </c>
      <c r="O147" s="10">
        <v>900000</v>
      </c>
      <c r="P147" s="10">
        <v>919000</v>
      </c>
      <c r="Q147" s="10">
        <v>900000</v>
      </c>
      <c r="R147" s="10">
        <f t="shared" si="27"/>
        <v>1578000</v>
      </c>
      <c r="S147" s="10">
        <f t="shared" si="28"/>
        <v>1367600</v>
      </c>
      <c r="T147" s="10">
        <f t="shared" si="29"/>
        <v>1499100</v>
      </c>
      <c r="U147" s="10">
        <f t="shared" si="30"/>
        <v>1367600</v>
      </c>
      <c r="V147" s="10">
        <f t="shared" si="31"/>
        <v>1420200</v>
      </c>
      <c r="W147" s="10">
        <f t="shared" si="32"/>
        <v>1052000</v>
      </c>
      <c r="X147" s="10">
        <f t="shared" si="33"/>
        <v>1207696</v>
      </c>
      <c r="Y147" s="10">
        <f t="shared" si="34"/>
        <v>946800</v>
      </c>
      <c r="Z147" s="10">
        <f t="shared" si="35"/>
        <v>966788</v>
      </c>
      <c r="AA147" s="10">
        <f t="shared" si="36"/>
        <v>946800</v>
      </c>
      <c r="AB147" s="11" t="s">
        <v>177</v>
      </c>
      <c r="AD147" s="94">
        <f>VLOOKUP(A147,'ANEXO No. 1'!$A:$K,5,0)</f>
        <v>1</v>
      </c>
      <c r="AE147" s="88">
        <f>VLOOKUP(A147,'ANEXO No. 1'!$A:$K,6,0)</f>
        <v>40</v>
      </c>
      <c r="AF147" s="97">
        <f>VLOOKUP(A147,'ANEXO No. 1'!$A:$K,7,0)</f>
        <v>3</v>
      </c>
      <c r="AG147" s="62">
        <f>VLOOKUP(A147,'ANEXO No. 1'!$A:$K,8,0)</f>
        <v>1500000</v>
      </c>
      <c r="AH147" s="62">
        <f>VLOOKUP(A147,'ANEXO No. 1'!$A:$K,9,0)</f>
        <v>4500000</v>
      </c>
      <c r="AI147" s="62">
        <f>VLOOKUP(A147,'ANEXO No. 1'!$A:$K,10,0)</f>
        <v>1300000</v>
      </c>
      <c r="AJ147" s="62">
        <f t="shared" si="37"/>
        <v>1878300</v>
      </c>
      <c r="AK147" s="62">
        <f t="shared" si="38"/>
        <v>5634900</v>
      </c>
      <c r="AL147" s="62">
        <f t="shared" si="39"/>
        <v>1367600</v>
      </c>
      <c r="AM147" s="11" t="str">
        <f>VLOOKUP(A147,'ANEXO No. 1'!$A:$K,11,0)</f>
        <v>FMARN</v>
      </c>
    </row>
    <row r="148" spans="1:39" s="12" customFormat="1" ht="12" customHeight="1" x14ac:dyDescent="0.25">
      <c r="A148" s="8">
        <v>141</v>
      </c>
      <c r="B148" s="9" t="s">
        <v>175</v>
      </c>
      <c r="C148" s="9" t="s">
        <v>204</v>
      </c>
      <c r="D148" s="9" t="s">
        <v>175</v>
      </c>
      <c r="E148" s="17">
        <v>3</v>
      </c>
      <c r="F148" s="8">
        <v>40</v>
      </c>
      <c r="G148" s="8">
        <v>4</v>
      </c>
      <c r="H148" s="10">
        <v>5500000</v>
      </c>
      <c r="I148" s="10">
        <v>1300000</v>
      </c>
      <c r="J148" s="10">
        <v>5225000</v>
      </c>
      <c r="K148" s="10">
        <v>1300000</v>
      </c>
      <c r="L148" s="10">
        <v>4950000</v>
      </c>
      <c r="M148" s="10">
        <v>1000000</v>
      </c>
      <c r="N148" s="10">
        <v>4208000</v>
      </c>
      <c r="O148" s="10">
        <v>900000</v>
      </c>
      <c r="P148" s="10">
        <v>3367000</v>
      </c>
      <c r="Q148" s="10">
        <v>900000</v>
      </c>
      <c r="R148" s="10">
        <f t="shared" si="27"/>
        <v>5786000</v>
      </c>
      <c r="S148" s="10">
        <f t="shared" si="28"/>
        <v>1367600</v>
      </c>
      <c r="T148" s="10">
        <f t="shared" si="29"/>
        <v>5496700</v>
      </c>
      <c r="U148" s="10">
        <f t="shared" si="30"/>
        <v>1367600</v>
      </c>
      <c r="V148" s="10">
        <f t="shared" si="31"/>
        <v>5207400</v>
      </c>
      <c r="W148" s="10">
        <f t="shared" si="32"/>
        <v>1052000</v>
      </c>
      <c r="X148" s="10">
        <f t="shared" si="33"/>
        <v>4426816</v>
      </c>
      <c r="Y148" s="10">
        <f t="shared" si="34"/>
        <v>946800</v>
      </c>
      <c r="Z148" s="10">
        <f t="shared" si="35"/>
        <v>3542084</v>
      </c>
      <c r="AA148" s="10">
        <f t="shared" si="36"/>
        <v>946800</v>
      </c>
      <c r="AB148" s="11" t="s">
        <v>177</v>
      </c>
      <c r="AD148" s="94">
        <f>VLOOKUP(A148,'ANEXO No. 1'!$A:$K,5,0)</f>
        <v>3</v>
      </c>
      <c r="AE148" s="88">
        <f>VLOOKUP(A148,'ANEXO No. 1'!$A:$K,6,0)</f>
        <v>40</v>
      </c>
      <c r="AF148" s="97">
        <f>VLOOKUP(A148,'ANEXO No. 1'!$A:$K,7,0)</f>
        <v>4</v>
      </c>
      <c r="AG148" s="62">
        <f>VLOOKUP(A148,'ANEXO No. 1'!$A:$K,8,0)</f>
        <v>5500000</v>
      </c>
      <c r="AH148" s="62">
        <f>VLOOKUP(A148,'ANEXO No. 1'!$A:$K,9,0)</f>
        <v>22000000</v>
      </c>
      <c r="AI148" s="62">
        <f>VLOOKUP(A148,'ANEXO No. 1'!$A:$K,10,0)</f>
        <v>1300000</v>
      </c>
      <c r="AJ148" s="62">
        <f t="shared" si="37"/>
        <v>5878300</v>
      </c>
      <c r="AK148" s="62">
        <f t="shared" si="38"/>
        <v>23134900</v>
      </c>
      <c r="AL148" s="62">
        <f t="shared" si="39"/>
        <v>1367600</v>
      </c>
      <c r="AM148" s="11" t="str">
        <f>VLOOKUP(A148,'ANEXO No. 1'!$A:$K,11,0)</f>
        <v>FMARN</v>
      </c>
    </row>
    <row r="149" spans="1:39" s="12" customFormat="1" ht="12" customHeight="1" x14ac:dyDescent="0.25">
      <c r="A149" s="8">
        <v>142</v>
      </c>
      <c r="B149" s="9" t="s">
        <v>175</v>
      </c>
      <c r="C149" s="9" t="s">
        <v>205</v>
      </c>
      <c r="D149" s="9" t="s">
        <v>175</v>
      </c>
      <c r="E149" s="17">
        <v>1</v>
      </c>
      <c r="F149" s="8">
        <v>40</v>
      </c>
      <c r="G149" s="8">
        <v>2</v>
      </c>
      <c r="H149" s="10">
        <v>1500000</v>
      </c>
      <c r="I149" s="10">
        <v>1300000</v>
      </c>
      <c r="J149" s="10">
        <v>1425000</v>
      </c>
      <c r="K149" s="10">
        <v>1300000</v>
      </c>
      <c r="L149" s="10">
        <v>1350000</v>
      </c>
      <c r="M149" s="10">
        <v>1000000</v>
      </c>
      <c r="N149" s="10">
        <v>1148000</v>
      </c>
      <c r="O149" s="10">
        <v>900000</v>
      </c>
      <c r="P149" s="10">
        <v>919000</v>
      </c>
      <c r="Q149" s="10">
        <v>900000</v>
      </c>
      <c r="R149" s="10">
        <f t="shared" si="27"/>
        <v>1578000</v>
      </c>
      <c r="S149" s="10">
        <f t="shared" si="28"/>
        <v>1367600</v>
      </c>
      <c r="T149" s="10">
        <f t="shared" si="29"/>
        <v>1499100</v>
      </c>
      <c r="U149" s="10">
        <f t="shared" si="30"/>
        <v>1367600</v>
      </c>
      <c r="V149" s="10">
        <f t="shared" si="31"/>
        <v>1420200</v>
      </c>
      <c r="W149" s="10">
        <f t="shared" si="32"/>
        <v>1052000</v>
      </c>
      <c r="X149" s="10">
        <f t="shared" si="33"/>
        <v>1207696</v>
      </c>
      <c r="Y149" s="10">
        <f t="shared" si="34"/>
        <v>946800</v>
      </c>
      <c r="Z149" s="10">
        <f t="shared" si="35"/>
        <v>966788</v>
      </c>
      <c r="AA149" s="10">
        <f t="shared" si="36"/>
        <v>946800</v>
      </c>
      <c r="AB149" s="11" t="s">
        <v>177</v>
      </c>
      <c r="AD149" s="94">
        <f>VLOOKUP(A149,'ANEXO No. 1'!$A:$K,5,0)</f>
        <v>1</v>
      </c>
      <c r="AE149" s="88">
        <f>VLOOKUP(A149,'ANEXO No. 1'!$A:$K,6,0)</f>
        <v>40</v>
      </c>
      <c r="AF149" s="97">
        <f>VLOOKUP(A149,'ANEXO No. 1'!$A:$K,7,0)</f>
        <v>2</v>
      </c>
      <c r="AG149" s="62">
        <f>VLOOKUP(A149,'ANEXO No. 1'!$A:$K,8,0)</f>
        <v>1500000</v>
      </c>
      <c r="AH149" s="62">
        <f>VLOOKUP(A149,'ANEXO No. 1'!$A:$K,9,0)</f>
        <v>3000000</v>
      </c>
      <c r="AI149" s="62">
        <f>VLOOKUP(A149,'ANEXO No. 1'!$A:$K,10,0)</f>
        <v>1300000</v>
      </c>
      <c r="AJ149" s="62">
        <f t="shared" si="37"/>
        <v>1878300</v>
      </c>
      <c r="AK149" s="62">
        <f t="shared" si="38"/>
        <v>4134900</v>
      </c>
      <c r="AL149" s="62">
        <f t="shared" si="39"/>
        <v>1367600</v>
      </c>
      <c r="AM149" s="11" t="str">
        <f>VLOOKUP(A149,'ANEXO No. 1'!$A:$K,11,0)</f>
        <v>FMARN</v>
      </c>
    </row>
    <row r="150" spans="1:39" s="12" customFormat="1" ht="33" customHeight="1" x14ac:dyDescent="0.25">
      <c r="A150" s="8">
        <v>143</v>
      </c>
      <c r="B150" s="9" t="s">
        <v>175</v>
      </c>
      <c r="C150" s="9" t="s">
        <v>206</v>
      </c>
      <c r="D150" s="9" t="s">
        <v>175</v>
      </c>
      <c r="E150" s="17">
        <v>1</v>
      </c>
      <c r="F150" s="8">
        <v>40</v>
      </c>
      <c r="G150" s="8">
        <v>3</v>
      </c>
      <c r="H150" s="10">
        <v>1500000</v>
      </c>
      <c r="I150" s="10">
        <v>1300000</v>
      </c>
      <c r="J150" s="10">
        <v>1425000</v>
      </c>
      <c r="K150" s="10">
        <v>1300000</v>
      </c>
      <c r="L150" s="10">
        <v>1350000</v>
      </c>
      <c r="M150" s="10">
        <v>1000000</v>
      </c>
      <c r="N150" s="10">
        <v>1148000</v>
      </c>
      <c r="O150" s="10">
        <v>900000</v>
      </c>
      <c r="P150" s="10">
        <v>919000</v>
      </c>
      <c r="Q150" s="10">
        <v>900000</v>
      </c>
      <c r="R150" s="10">
        <f t="shared" si="27"/>
        <v>1578000</v>
      </c>
      <c r="S150" s="10">
        <f t="shared" si="28"/>
        <v>1367600</v>
      </c>
      <c r="T150" s="10">
        <f t="shared" si="29"/>
        <v>1499100</v>
      </c>
      <c r="U150" s="10">
        <f t="shared" si="30"/>
        <v>1367600</v>
      </c>
      <c r="V150" s="10">
        <f t="shared" si="31"/>
        <v>1420200</v>
      </c>
      <c r="W150" s="10">
        <f t="shared" si="32"/>
        <v>1052000</v>
      </c>
      <c r="X150" s="10">
        <f t="shared" si="33"/>
        <v>1207696</v>
      </c>
      <c r="Y150" s="10">
        <f t="shared" si="34"/>
        <v>946800</v>
      </c>
      <c r="Z150" s="10">
        <f t="shared" si="35"/>
        <v>966788</v>
      </c>
      <c r="AA150" s="10">
        <f t="shared" si="36"/>
        <v>946800</v>
      </c>
      <c r="AB150" s="11" t="s">
        <v>177</v>
      </c>
      <c r="AD150" s="94">
        <f>VLOOKUP(A150,'ANEXO No. 1'!$A:$K,5,0)</f>
        <v>1</v>
      </c>
      <c r="AE150" s="88">
        <f>VLOOKUP(A150,'ANEXO No. 1'!$A:$K,6,0)</f>
        <v>40</v>
      </c>
      <c r="AF150" s="97">
        <f>VLOOKUP(A150,'ANEXO No. 1'!$A:$K,7,0)</f>
        <v>3</v>
      </c>
      <c r="AG150" s="62">
        <f>VLOOKUP(A150,'ANEXO No. 1'!$A:$K,8,0)</f>
        <v>1500000</v>
      </c>
      <c r="AH150" s="62">
        <f>VLOOKUP(A150,'ANEXO No. 1'!$A:$K,9,0)</f>
        <v>4500000</v>
      </c>
      <c r="AI150" s="62">
        <f>VLOOKUP(A150,'ANEXO No. 1'!$A:$K,10,0)</f>
        <v>1300000</v>
      </c>
      <c r="AJ150" s="62">
        <f t="shared" si="37"/>
        <v>1878300</v>
      </c>
      <c r="AK150" s="62">
        <f t="shared" si="38"/>
        <v>5634900</v>
      </c>
      <c r="AL150" s="62">
        <f t="shared" si="39"/>
        <v>1367600</v>
      </c>
      <c r="AM150" s="11" t="str">
        <f>VLOOKUP(A150,'ANEXO No. 1'!$A:$K,11,0)</f>
        <v>FMARN</v>
      </c>
    </row>
    <row r="151" spans="1:39" s="12" customFormat="1" ht="12" customHeight="1" x14ac:dyDescent="0.25">
      <c r="A151" s="8">
        <v>144</v>
      </c>
      <c r="B151" s="9" t="s">
        <v>175</v>
      </c>
      <c r="C151" s="9" t="s">
        <v>207</v>
      </c>
      <c r="D151" s="9" t="s">
        <v>175</v>
      </c>
      <c r="E151" s="17">
        <v>1</v>
      </c>
      <c r="F151" s="8">
        <v>40</v>
      </c>
      <c r="G151" s="8">
        <v>1</v>
      </c>
      <c r="H151" s="10">
        <v>1500000</v>
      </c>
      <c r="I151" s="10">
        <v>1300000</v>
      </c>
      <c r="J151" s="10">
        <v>1425000</v>
      </c>
      <c r="K151" s="10">
        <v>1300000</v>
      </c>
      <c r="L151" s="10">
        <v>1350000</v>
      </c>
      <c r="M151" s="10">
        <v>1000000</v>
      </c>
      <c r="N151" s="10">
        <v>1148000</v>
      </c>
      <c r="O151" s="10">
        <v>900000</v>
      </c>
      <c r="P151" s="10">
        <v>919000</v>
      </c>
      <c r="Q151" s="10">
        <v>900000</v>
      </c>
      <c r="R151" s="10">
        <f t="shared" si="27"/>
        <v>1578000</v>
      </c>
      <c r="S151" s="10">
        <f t="shared" si="28"/>
        <v>1367600</v>
      </c>
      <c r="T151" s="10">
        <f t="shared" si="29"/>
        <v>1499100</v>
      </c>
      <c r="U151" s="10">
        <f t="shared" si="30"/>
        <v>1367600</v>
      </c>
      <c r="V151" s="10">
        <f t="shared" si="31"/>
        <v>1420200</v>
      </c>
      <c r="W151" s="10">
        <f t="shared" si="32"/>
        <v>1052000</v>
      </c>
      <c r="X151" s="10">
        <f t="shared" si="33"/>
        <v>1207696</v>
      </c>
      <c r="Y151" s="10">
        <f t="shared" si="34"/>
        <v>946800</v>
      </c>
      <c r="Z151" s="10">
        <f t="shared" si="35"/>
        <v>966788</v>
      </c>
      <c r="AA151" s="10">
        <f t="shared" si="36"/>
        <v>946800</v>
      </c>
      <c r="AB151" s="11" t="s">
        <v>177</v>
      </c>
      <c r="AD151" s="94">
        <f>VLOOKUP(A151,'ANEXO No. 1'!$A:$K,5,0)</f>
        <v>1</v>
      </c>
      <c r="AE151" s="88">
        <f>VLOOKUP(A151,'ANEXO No. 1'!$A:$K,6,0)</f>
        <v>40</v>
      </c>
      <c r="AF151" s="97">
        <f>VLOOKUP(A151,'ANEXO No. 1'!$A:$K,7,0)</f>
        <v>1</v>
      </c>
      <c r="AG151" s="62">
        <f>VLOOKUP(A151,'ANEXO No. 1'!$A:$K,8,0)</f>
        <v>1500000</v>
      </c>
      <c r="AH151" s="62">
        <f>VLOOKUP(A151,'ANEXO No. 1'!$A:$K,9,0)</f>
        <v>1500000</v>
      </c>
      <c r="AI151" s="62">
        <f>VLOOKUP(A151,'ANEXO No. 1'!$A:$K,10,0)</f>
        <v>1300000</v>
      </c>
      <c r="AJ151" s="62">
        <f t="shared" si="37"/>
        <v>1878300</v>
      </c>
      <c r="AK151" s="62">
        <f t="shared" si="38"/>
        <v>2634900</v>
      </c>
      <c r="AL151" s="62">
        <f t="shared" si="39"/>
        <v>1367600</v>
      </c>
      <c r="AM151" s="11" t="str">
        <f>VLOOKUP(A151,'ANEXO No. 1'!$A:$K,11,0)</f>
        <v>FMARN</v>
      </c>
    </row>
    <row r="152" spans="1:39" s="12" customFormat="1" ht="12" customHeight="1" x14ac:dyDescent="0.25">
      <c r="A152" s="8">
        <v>145</v>
      </c>
      <c r="B152" s="9" t="s">
        <v>175</v>
      </c>
      <c r="C152" s="9" t="s">
        <v>208</v>
      </c>
      <c r="D152" s="9" t="s">
        <v>175</v>
      </c>
      <c r="E152" s="17">
        <v>1</v>
      </c>
      <c r="F152" s="8">
        <v>40</v>
      </c>
      <c r="G152" s="8">
        <v>1</v>
      </c>
      <c r="H152" s="10">
        <v>1500000</v>
      </c>
      <c r="I152" s="10">
        <v>1300000</v>
      </c>
      <c r="J152" s="10">
        <v>1425000</v>
      </c>
      <c r="K152" s="10">
        <v>1300000</v>
      </c>
      <c r="L152" s="10">
        <v>1350000</v>
      </c>
      <c r="M152" s="10">
        <v>1000000</v>
      </c>
      <c r="N152" s="10">
        <v>1148000</v>
      </c>
      <c r="O152" s="10">
        <v>900000</v>
      </c>
      <c r="P152" s="10">
        <v>919000</v>
      </c>
      <c r="Q152" s="10">
        <v>900000</v>
      </c>
      <c r="R152" s="10">
        <f t="shared" si="27"/>
        <v>1578000</v>
      </c>
      <c r="S152" s="10">
        <f t="shared" si="28"/>
        <v>1367600</v>
      </c>
      <c r="T152" s="10">
        <f t="shared" si="29"/>
        <v>1499100</v>
      </c>
      <c r="U152" s="10">
        <f t="shared" si="30"/>
        <v>1367600</v>
      </c>
      <c r="V152" s="10">
        <f t="shared" si="31"/>
        <v>1420200</v>
      </c>
      <c r="W152" s="10">
        <f t="shared" si="32"/>
        <v>1052000</v>
      </c>
      <c r="X152" s="10">
        <f t="shared" si="33"/>
        <v>1207696</v>
      </c>
      <c r="Y152" s="10">
        <f t="shared" si="34"/>
        <v>946800</v>
      </c>
      <c r="Z152" s="10">
        <f t="shared" si="35"/>
        <v>966788</v>
      </c>
      <c r="AA152" s="10">
        <f t="shared" si="36"/>
        <v>946800</v>
      </c>
      <c r="AB152" s="11" t="s">
        <v>177</v>
      </c>
      <c r="AD152" s="94">
        <f>VLOOKUP(A152,'ANEXO No. 1'!$A:$K,5,0)</f>
        <v>1</v>
      </c>
      <c r="AE152" s="88">
        <f>VLOOKUP(A152,'ANEXO No. 1'!$A:$K,6,0)</f>
        <v>40</v>
      </c>
      <c r="AF152" s="97">
        <f>VLOOKUP(A152,'ANEXO No. 1'!$A:$K,7,0)</f>
        <v>1</v>
      </c>
      <c r="AG152" s="62">
        <f>VLOOKUP(A152,'ANEXO No. 1'!$A:$K,8,0)</f>
        <v>1500000</v>
      </c>
      <c r="AH152" s="62">
        <f>VLOOKUP(A152,'ANEXO No. 1'!$A:$K,9,0)</f>
        <v>1500000</v>
      </c>
      <c r="AI152" s="62">
        <f>VLOOKUP(A152,'ANEXO No. 1'!$A:$K,10,0)</f>
        <v>1300000</v>
      </c>
      <c r="AJ152" s="62">
        <f t="shared" si="37"/>
        <v>1878300</v>
      </c>
      <c r="AK152" s="62">
        <f t="shared" si="38"/>
        <v>2634900</v>
      </c>
      <c r="AL152" s="62">
        <f t="shared" si="39"/>
        <v>1367600</v>
      </c>
      <c r="AM152" s="11" t="str">
        <f>VLOOKUP(A152,'ANEXO No. 1'!$A:$K,11,0)</f>
        <v>FMARN</v>
      </c>
    </row>
    <row r="153" spans="1:39" s="12" customFormat="1" ht="12" customHeight="1" x14ac:dyDescent="0.25">
      <c r="A153" s="8">
        <v>146</v>
      </c>
      <c r="B153" s="9" t="s">
        <v>175</v>
      </c>
      <c r="C153" s="9" t="s">
        <v>209</v>
      </c>
      <c r="D153" s="9" t="s">
        <v>175</v>
      </c>
      <c r="E153" s="17">
        <v>2</v>
      </c>
      <c r="F153" s="8">
        <v>40</v>
      </c>
      <c r="G153" s="8">
        <v>1</v>
      </c>
      <c r="H153" s="10">
        <v>3500000</v>
      </c>
      <c r="I153" s="10">
        <v>1300000</v>
      </c>
      <c r="J153" s="10">
        <v>3325000</v>
      </c>
      <c r="K153" s="10">
        <v>1300000</v>
      </c>
      <c r="L153" s="10">
        <v>3150000</v>
      </c>
      <c r="M153" s="10">
        <v>1000000</v>
      </c>
      <c r="N153" s="10">
        <v>2678000</v>
      </c>
      <c r="O153" s="10">
        <v>900000</v>
      </c>
      <c r="P153" s="10">
        <v>2143000</v>
      </c>
      <c r="Q153" s="10">
        <v>900000</v>
      </c>
      <c r="R153" s="10">
        <f t="shared" si="27"/>
        <v>3682000</v>
      </c>
      <c r="S153" s="10">
        <f t="shared" si="28"/>
        <v>1367600</v>
      </c>
      <c r="T153" s="10">
        <f t="shared" si="29"/>
        <v>3497900</v>
      </c>
      <c r="U153" s="10">
        <f t="shared" si="30"/>
        <v>1367600</v>
      </c>
      <c r="V153" s="10">
        <f t="shared" si="31"/>
        <v>3313800</v>
      </c>
      <c r="W153" s="10">
        <f t="shared" si="32"/>
        <v>1052000</v>
      </c>
      <c r="X153" s="10">
        <f t="shared" si="33"/>
        <v>2817256</v>
      </c>
      <c r="Y153" s="10">
        <f t="shared" si="34"/>
        <v>946800</v>
      </c>
      <c r="Z153" s="10">
        <f t="shared" si="35"/>
        <v>2254436</v>
      </c>
      <c r="AA153" s="10">
        <f t="shared" si="36"/>
        <v>946800</v>
      </c>
      <c r="AB153" s="11" t="s">
        <v>177</v>
      </c>
      <c r="AD153" s="94">
        <f>VLOOKUP(A153,'ANEXO No. 1'!$A:$K,5,0)</f>
        <v>2</v>
      </c>
      <c r="AE153" s="88">
        <f>VLOOKUP(A153,'ANEXO No. 1'!$A:$K,6,0)</f>
        <v>40</v>
      </c>
      <c r="AF153" s="97">
        <f>VLOOKUP(A153,'ANEXO No. 1'!$A:$K,7,0)</f>
        <v>1</v>
      </c>
      <c r="AG153" s="62">
        <f>VLOOKUP(A153,'ANEXO No. 1'!$A:$K,8,0)</f>
        <v>3500000</v>
      </c>
      <c r="AH153" s="62">
        <f>VLOOKUP(A153,'ANEXO No. 1'!$A:$K,9,0)</f>
        <v>3500000</v>
      </c>
      <c r="AI153" s="62">
        <f>VLOOKUP(A153,'ANEXO No. 1'!$A:$K,10,0)</f>
        <v>1300000</v>
      </c>
      <c r="AJ153" s="62">
        <f t="shared" si="37"/>
        <v>3878300</v>
      </c>
      <c r="AK153" s="62">
        <f t="shared" si="38"/>
        <v>4634900</v>
      </c>
      <c r="AL153" s="62">
        <f t="shared" si="39"/>
        <v>1367600</v>
      </c>
      <c r="AM153" s="11" t="str">
        <f>VLOOKUP(A153,'ANEXO No. 1'!$A:$K,11,0)</f>
        <v>FMARN</v>
      </c>
    </row>
    <row r="154" spans="1:39" s="12" customFormat="1" ht="12" customHeight="1" x14ac:dyDescent="0.25">
      <c r="A154" s="8">
        <v>147</v>
      </c>
      <c r="B154" s="9" t="s">
        <v>175</v>
      </c>
      <c r="C154" s="9" t="s">
        <v>210</v>
      </c>
      <c r="D154" s="9" t="s">
        <v>175</v>
      </c>
      <c r="E154" s="17">
        <v>1</v>
      </c>
      <c r="F154" s="8">
        <v>40</v>
      </c>
      <c r="G154" s="8">
        <v>1</v>
      </c>
      <c r="H154" s="10">
        <v>1500000</v>
      </c>
      <c r="I154" s="10">
        <v>1300000</v>
      </c>
      <c r="J154" s="10">
        <v>1425000</v>
      </c>
      <c r="K154" s="10">
        <v>1300000</v>
      </c>
      <c r="L154" s="10">
        <v>1350000</v>
      </c>
      <c r="M154" s="10">
        <v>1000000</v>
      </c>
      <c r="N154" s="10">
        <v>1148000</v>
      </c>
      <c r="O154" s="10">
        <v>900000</v>
      </c>
      <c r="P154" s="10">
        <v>919000</v>
      </c>
      <c r="Q154" s="10">
        <v>900000</v>
      </c>
      <c r="R154" s="10">
        <f t="shared" si="27"/>
        <v>1578000</v>
      </c>
      <c r="S154" s="10">
        <f t="shared" si="28"/>
        <v>1367600</v>
      </c>
      <c r="T154" s="10">
        <f t="shared" si="29"/>
        <v>1499100</v>
      </c>
      <c r="U154" s="10">
        <f t="shared" si="30"/>
        <v>1367600</v>
      </c>
      <c r="V154" s="10">
        <f t="shared" si="31"/>
        <v>1420200</v>
      </c>
      <c r="W154" s="10">
        <f t="shared" si="32"/>
        <v>1052000</v>
      </c>
      <c r="X154" s="10">
        <f t="shared" si="33"/>
        <v>1207696</v>
      </c>
      <c r="Y154" s="10">
        <f t="shared" si="34"/>
        <v>946800</v>
      </c>
      <c r="Z154" s="10">
        <f t="shared" si="35"/>
        <v>966788</v>
      </c>
      <c r="AA154" s="10">
        <f t="shared" si="36"/>
        <v>946800</v>
      </c>
      <c r="AB154" s="11" t="s">
        <v>177</v>
      </c>
      <c r="AD154" s="94">
        <f>VLOOKUP(A154,'ANEXO No. 1'!$A:$K,5,0)</f>
        <v>1</v>
      </c>
      <c r="AE154" s="88">
        <f>VLOOKUP(A154,'ANEXO No. 1'!$A:$K,6,0)</f>
        <v>40</v>
      </c>
      <c r="AF154" s="97">
        <f>VLOOKUP(A154,'ANEXO No. 1'!$A:$K,7,0)</f>
        <v>1</v>
      </c>
      <c r="AG154" s="62">
        <f>VLOOKUP(A154,'ANEXO No. 1'!$A:$K,8,0)</f>
        <v>1500000</v>
      </c>
      <c r="AH154" s="62">
        <f>VLOOKUP(A154,'ANEXO No. 1'!$A:$K,9,0)</f>
        <v>1500000</v>
      </c>
      <c r="AI154" s="62">
        <f>VLOOKUP(A154,'ANEXO No. 1'!$A:$K,10,0)</f>
        <v>1300000</v>
      </c>
      <c r="AJ154" s="62">
        <f t="shared" si="37"/>
        <v>1878300</v>
      </c>
      <c r="AK154" s="62">
        <f t="shared" si="38"/>
        <v>2634900</v>
      </c>
      <c r="AL154" s="62">
        <f t="shared" si="39"/>
        <v>1367600</v>
      </c>
      <c r="AM154" s="11" t="str">
        <f>VLOOKUP(A154,'ANEXO No. 1'!$A:$K,11,0)</f>
        <v>FMARN</v>
      </c>
    </row>
    <row r="155" spans="1:39" s="12" customFormat="1" ht="12" customHeight="1" x14ac:dyDescent="0.25">
      <c r="A155" s="8">
        <v>148</v>
      </c>
      <c r="B155" s="9" t="s">
        <v>175</v>
      </c>
      <c r="C155" s="9" t="s">
        <v>211</v>
      </c>
      <c r="D155" s="9" t="s">
        <v>175</v>
      </c>
      <c r="E155" s="17">
        <v>1</v>
      </c>
      <c r="F155" s="8">
        <v>40</v>
      </c>
      <c r="G155" s="8">
        <v>1</v>
      </c>
      <c r="H155" s="10">
        <v>1500000</v>
      </c>
      <c r="I155" s="10">
        <v>1300000</v>
      </c>
      <c r="J155" s="10">
        <v>1425000</v>
      </c>
      <c r="K155" s="10">
        <v>1300000</v>
      </c>
      <c r="L155" s="10">
        <v>1350000</v>
      </c>
      <c r="M155" s="10">
        <v>1000000</v>
      </c>
      <c r="N155" s="10">
        <v>1148000</v>
      </c>
      <c r="O155" s="10">
        <v>900000</v>
      </c>
      <c r="P155" s="10">
        <v>919000</v>
      </c>
      <c r="Q155" s="10">
        <v>900000</v>
      </c>
      <c r="R155" s="10">
        <f t="shared" si="27"/>
        <v>1578000</v>
      </c>
      <c r="S155" s="10">
        <f t="shared" si="28"/>
        <v>1367600</v>
      </c>
      <c r="T155" s="10">
        <f t="shared" si="29"/>
        <v>1499100</v>
      </c>
      <c r="U155" s="10">
        <f t="shared" si="30"/>
        <v>1367600</v>
      </c>
      <c r="V155" s="10">
        <f t="shared" si="31"/>
        <v>1420200</v>
      </c>
      <c r="W155" s="10">
        <f t="shared" si="32"/>
        <v>1052000</v>
      </c>
      <c r="X155" s="10">
        <f t="shared" si="33"/>
        <v>1207696</v>
      </c>
      <c r="Y155" s="10">
        <f t="shared" si="34"/>
        <v>946800</v>
      </c>
      <c r="Z155" s="10">
        <f t="shared" si="35"/>
        <v>966788</v>
      </c>
      <c r="AA155" s="10">
        <f t="shared" si="36"/>
        <v>946800</v>
      </c>
      <c r="AB155" s="11" t="s">
        <v>177</v>
      </c>
      <c r="AD155" s="94">
        <f>VLOOKUP(A155,'ANEXO No. 1'!$A:$K,5,0)</f>
        <v>1</v>
      </c>
      <c r="AE155" s="88">
        <f>VLOOKUP(A155,'ANEXO No. 1'!$A:$K,6,0)</f>
        <v>40</v>
      </c>
      <c r="AF155" s="97">
        <f>VLOOKUP(A155,'ANEXO No. 1'!$A:$K,7,0)</f>
        <v>1</v>
      </c>
      <c r="AG155" s="62">
        <f>VLOOKUP(A155,'ANEXO No. 1'!$A:$K,8,0)</f>
        <v>1500000</v>
      </c>
      <c r="AH155" s="62">
        <f>VLOOKUP(A155,'ANEXO No. 1'!$A:$K,9,0)</f>
        <v>1500000</v>
      </c>
      <c r="AI155" s="62">
        <f>VLOOKUP(A155,'ANEXO No. 1'!$A:$K,10,0)</f>
        <v>1300000</v>
      </c>
      <c r="AJ155" s="62">
        <f t="shared" si="37"/>
        <v>1878300</v>
      </c>
      <c r="AK155" s="62">
        <f t="shared" si="38"/>
        <v>2634900</v>
      </c>
      <c r="AL155" s="62">
        <f t="shared" si="39"/>
        <v>1367600</v>
      </c>
      <c r="AM155" s="11" t="str">
        <f>VLOOKUP(A155,'ANEXO No. 1'!$A:$K,11,0)</f>
        <v>FMARN</v>
      </c>
    </row>
    <row r="156" spans="1:39" s="12" customFormat="1" ht="12" customHeight="1" x14ac:dyDescent="0.25">
      <c r="A156" s="8">
        <v>149</v>
      </c>
      <c r="B156" s="9" t="s">
        <v>175</v>
      </c>
      <c r="C156" s="9" t="s">
        <v>212</v>
      </c>
      <c r="D156" s="9" t="s">
        <v>175</v>
      </c>
      <c r="E156" s="17">
        <v>2</v>
      </c>
      <c r="F156" s="8">
        <v>40</v>
      </c>
      <c r="G156" s="8">
        <v>1</v>
      </c>
      <c r="H156" s="10">
        <v>2500000</v>
      </c>
      <c r="I156" s="10">
        <v>1300000</v>
      </c>
      <c r="J156" s="10">
        <v>2375000</v>
      </c>
      <c r="K156" s="10">
        <v>1300000</v>
      </c>
      <c r="L156" s="10">
        <v>2250000</v>
      </c>
      <c r="M156" s="10">
        <v>1000000</v>
      </c>
      <c r="N156" s="10">
        <v>1913000</v>
      </c>
      <c r="O156" s="10">
        <v>900000</v>
      </c>
      <c r="P156" s="10">
        <v>1531000</v>
      </c>
      <c r="Q156" s="10">
        <v>900000</v>
      </c>
      <c r="R156" s="10">
        <f t="shared" si="27"/>
        <v>2630000</v>
      </c>
      <c r="S156" s="10">
        <f t="shared" si="28"/>
        <v>1367600</v>
      </c>
      <c r="T156" s="10">
        <f t="shared" si="29"/>
        <v>2498500</v>
      </c>
      <c r="U156" s="10">
        <f t="shared" si="30"/>
        <v>1367600</v>
      </c>
      <c r="V156" s="10">
        <f t="shared" si="31"/>
        <v>2367000</v>
      </c>
      <c r="W156" s="10">
        <f t="shared" si="32"/>
        <v>1052000</v>
      </c>
      <c r="X156" s="10">
        <f t="shared" si="33"/>
        <v>2012476</v>
      </c>
      <c r="Y156" s="10">
        <f t="shared" si="34"/>
        <v>946800</v>
      </c>
      <c r="Z156" s="10">
        <f t="shared" si="35"/>
        <v>1610612</v>
      </c>
      <c r="AA156" s="10">
        <f t="shared" si="36"/>
        <v>946800</v>
      </c>
      <c r="AB156" s="11" t="s">
        <v>177</v>
      </c>
      <c r="AD156" s="94">
        <f>VLOOKUP(A156,'ANEXO No. 1'!$A:$K,5,0)</f>
        <v>2</v>
      </c>
      <c r="AE156" s="88">
        <f>VLOOKUP(A156,'ANEXO No. 1'!$A:$K,6,0)</f>
        <v>40</v>
      </c>
      <c r="AF156" s="97">
        <f>VLOOKUP(A156,'ANEXO No. 1'!$A:$K,7,0)</f>
        <v>1</v>
      </c>
      <c r="AG156" s="62">
        <f>VLOOKUP(A156,'ANEXO No. 1'!$A:$K,8,0)</f>
        <v>2500000</v>
      </c>
      <c r="AH156" s="62">
        <f>VLOOKUP(A156,'ANEXO No. 1'!$A:$K,9,0)</f>
        <v>2500000</v>
      </c>
      <c r="AI156" s="62">
        <f>VLOOKUP(A156,'ANEXO No. 1'!$A:$K,10,0)</f>
        <v>1300000</v>
      </c>
      <c r="AJ156" s="62">
        <f t="shared" si="37"/>
        <v>2878300</v>
      </c>
      <c r="AK156" s="62">
        <f t="shared" si="38"/>
        <v>3634900</v>
      </c>
      <c r="AL156" s="62">
        <f t="shared" si="39"/>
        <v>1367600</v>
      </c>
      <c r="AM156" s="11" t="str">
        <f>VLOOKUP(A156,'ANEXO No. 1'!$A:$K,11,0)</f>
        <v>FMARN</v>
      </c>
    </row>
    <row r="157" spans="1:39" s="12" customFormat="1" ht="44.25" customHeight="1" x14ac:dyDescent="0.25">
      <c r="A157" s="8">
        <v>150</v>
      </c>
      <c r="B157" s="9" t="s">
        <v>175</v>
      </c>
      <c r="C157" s="9" t="s">
        <v>213</v>
      </c>
      <c r="D157" s="9" t="s">
        <v>175</v>
      </c>
      <c r="E157" s="17">
        <v>1</v>
      </c>
      <c r="F157" s="8">
        <v>40</v>
      </c>
      <c r="G157" s="8">
        <v>1</v>
      </c>
      <c r="H157" s="10">
        <v>2500000</v>
      </c>
      <c r="I157" s="10">
        <v>1300000</v>
      </c>
      <c r="J157" s="10">
        <v>2375000</v>
      </c>
      <c r="K157" s="10">
        <v>1300000</v>
      </c>
      <c r="L157" s="10">
        <v>2250000</v>
      </c>
      <c r="M157" s="10">
        <v>1000000</v>
      </c>
      <c r="N157" s="10">
        <v>1913000</v>
      </c>
      <c r="O157" s="10">
        <v>900000</v>
      </c>
      <c r="P157" s="10">
        <v>1531000</v>
      </c>
      <c r="Q157" s="10">
        <v>900000</v>
      </c>
      <c r="R157" s="10">
        <f t="shared" si="27"/>
        <v>2630000</v>
      </c>
      <c r="S157" s="10">
        <f t="shared" si="28"/>
        <v>1367600</v>
      </c>
      <c r="T157" s="10">
        <f t="shared" si="29"/>
        <v>2498500</v>
      </c>
      <c r="U157" s="10">
        <f t="shared" si="30"/>
        <v>1367600</v>
      </c>
      <c r="V157" s="10">
        <f t="shared" si="31"/>
        <v>2367000</v>
      </c>
      <c r="W157" s="10">
        <f t="shared" si="32"/>
        <v>1052000</v>
      </c>
      <c r="X157" s="10">
        <f t="shared" si="33"/>
        <v>2012476</v>
      </c>
      <c r="Y157" s="10">
        <f t="shared" si="34"/>
        <v>946800</v>
      </c>
      <c r="Z157" s="10">
        <f t="shared" si="35"/>
        <v>1610612</v>
      </c>
      <c r="AA157" s="10">
        <f t="shared" si="36"/>
        <v>946800</v>
      </c>
      <c r="AB157" s="11" t="s">
        <v>177</v>
      </c>
      <c r="AD157" s="94">
        <f>VLOOKUP(A157,'ANEXO No. 1'!$A:$K,5,0)</f>
        <v>1</v>
      </c>
      <c r="AE157" s="88">
        <f>VLOOKUP(A157,'ANEXO No. 1'!$A:$K,6,0)</f>
        <v>40</v>
      </c>
      <c r="AF157" s="97">
        <f>VLOOKUP(A157,'ANEXO No. 1'!$A:$K,7,0)</f>
        <v>1</v>
      </c>
      <c r="AG157" s="62">
        <f>VLOOKUP(A157,'ANEXO No. 1'!$A:$K,8,0)</f>
        <v>2500000</v>
      </c>
      <c r="AH157" s="62">
        <f>VLOOKUP(A157,'ANEXO No. 1'!$A:$K,9,0)</f>
        <v>2500000</v>
      </c>
      <c r="AI157" s="62">
        <f>VLOOKUP(A157,'ANEXO No. 1'!$A:$K,10,0)</f>
        <v>1300000</v>
      </c>
      <c r="AJ157" s="62">
        <f t="shared" si="37"/>
        <v>2878300</v>
      </c>
      <c r="AK157" s="62">
        <f t="shared" si="38"/>
        <v>3634900</v>
      </c>
      <c r="AL157" s="62">
        <f t="shared" si="39"/>
        <v>1367600</v>
      </c>
      <c r="AM157" s="11" t="str">
        <f>VLOOKUP(A157,'ANEXO No. 1'!$A:$K,11,0)</f>
        <v>FMARN</v>
      </c>
    </row>
    <row r="158" spans="1:39" s="12" customFormat="1" ht="12" customHeight="1" x14ac:dyDescent="0.25">
      <c r="A158" s="8">
        <v>151</v>
      </c>
      <c r="B158" s="9" t="s">
        <v>175</v>
      </c>
      <c r="C158" s="9" t="s">
        <v>214</v>
      </c>
      <c r="D158" s="9" t="s">
        <v>175</v>
      </c>
      <c r="E158" s="17">
        <v>1</v>
      </c>
      <c r="F158" s="8">
        <v>40</v>
      </c>
      <c r="G158" s="8">
        <v>1</v>
      </c>
      <c r="H158" s="10">
        <v>2500000</v>
      </c>
      <c r="I158" s="10">
        <v>1300000</v>
      </c>
      <c r="J158" s="10">
        <v>2375000</v>
      </c>
      <c r="K158" s="10">
        <v>1300000</v>
      </c>
      <c r="L158" s="10">
        <v>2250000</v>
      </c>
      <c r="M158" s="10">
        <v>1000000</v>
      </c>
      <c r="N158" s="10">
        <v>1913000</v>
      </c>
      <c r="O158" s="10">
        <v>900000</v>
      </c>
      <c r="P158" s="10">
        <v>1531000</v>
      </c>
      <c r="Q158" s="10">
        <v>900000</v>
      </c>
      <c r="R158" s="10">
        <f t="shared" si="27"/>
        <v>2630000</v>
      </c>
      <c r="S158" s="10">
        <f t="shared" si="28"/>
        <v>1367600</v>
      </c>
      <c r="T158" s="10">
        <f t="shared" si="29"/>
        <v>2498500</v>
      </c>
      <c r="U158" s="10">
        <f t="shared" si="30"/>
        <v>1367600</v>
      </c>
      <c r="V158" s="10">
        <f t="shared" si="31"/>
        <v>2367000</v>
      </c>
      <c r="W158" s="10">
        <f t="shared" si="32"/>
        <v>1052000</v>
      </c>
      <c r="X158" s="10">
        <f t="shared" si="33"/>
        <v>2012476</v>
      </c>
      <c r="Y158" s="10">
        <f t="shared" si="34"/>
        <v>946800</v>
      </c>
      <c r="Z158" s="10">
        <f t="shared" si="35"/>
        <v>1610612</v>
      </c>
      <c r="AA158" s="10">
        <f t="shared" si="36"/>
        <v>946800</v>
      </c>
      <c r="AB158" s="11" t="s">
        <v>177</v>
      </c>
      <c r="AD158" s="94">
        <f>VLOOKUP(A158,'ANEXO No. 1'!$A:$K,5,0)</f>
        <v>1</v>
      </c>
      <c r="AE158" s="88">
        <f>VLOOKUP(A158,'ANEXO No. 1'!$A:$K,6,0)</f>
        <v>40</v>
      </c>
      <c r="AF158" s="97">
        <f>VLOOKUP(A158,'ANEXO No. 1'!$A:$K,7,0)</f>
        <v>1</v>
      </c>
      <c r="AG158" s="62">
        <f>VLOOKUP(A158,'ANEXO No. 1'!$A:$K,8,0)</f>
        <v>2500000</v>
      </c>
      <c r="AH158" s="62">
        <f>VLOOKUP(A158,'ANEXO No. 1'!$A:$K,9,0)</f>
        <v>2500000</v>
      </c>
      <c r="AI158" s="62">
        <f>VLOOKUP(A158,'ANEXO No. 1'!$A:$K,10,0)</f>
        <v>1300000</v>
      </c>
      <c r="AJ158" s="62">
        <f t="shared" si="37"/>
        <v>2878300</v>
      </c>
      <c r="AK158" s="62">
        <f t="shared" si="38"/>
        <v>3634900</v>
      </c>
      <c r="AL158" s="62">
        <f t="shared" si="39"/>
        <v>1367600</v>
      </c>
      <c r="AM158" s="11" t="str">
        <f>VLOOKUP(A158,'ANEXO No. 1'!$A:$K,11,0)</f>
        <v>FMARN</v>
      </c>
    </row>
    <row r="159" spans="1:39" s="12" customFormat="1" ht="12" customHeight="1" x14ac:dyDescent="0.25">
      <c r="A159" s="8">
        <v>152</v>
      </c>
      <c r="B159" s="9" t="s">
        <v>175</v>
      </c>
      <c r="C159" s="9" t="s">
        <v>215</v>
      </c>
      <c r="D159" s="9" t="s">
        <v>175</v>
      </c>
      <c r="E159" s="17">
        <v>1</v>
      </c>
      <c r="F159" s="8">
        <v>40</v>
      </c>
      <c r="G159" s="8">
        <v>1</v>
      </c>
      <c r="H159" s="10">
        <v>1500000</v>
      </c>
      <c r="I159" s="10">
        <v>1300000</v>
      </c>
      <c r="J159" s="10">
        <v>1425000</v>
      </c>
      <c r="K159" s="10">
        <v>1300000</v>
      </c>
      <c r="L159" s="10">
        <v>1350000</v>
      </c>
      <c r="M159" s="10">
        <v>1000000</v>
      </c>
      <c r="N159" s="10">
        <v>1148000</v>
      </c>
      <c r="O159" s="10">
        <v>900000</v>
      </c>
      <c r="P159" s="10">
        <v>919000</v>
      </c>
      <c r="Q159" s="10">
        <v>900000</v>
      </c>
      <c r="R159" s="10">
        <f t="shared" si="27"/>
        <v>1578000</v>
      </c>
      <c r="S159" s="10">
        <f t="shared" si="28"/>
        <v>1367600</v>
      </c>
      <c r="T159" s="10">
        <f t="shared" si="29"/>
        <v>1499100</v>
      </c>
      <c r="U159" s="10">
        <f t="shared" si="30"/>
        <v>1367600</v>
      </c>
      <c r="V159" s="10">
        <f t="shared" si="31"/>
        <v>1420200</v>
      </c>
      <c r="W159" s="10">
        <f t="shared" si="32"/>
        <v>1052000</v>
      </c>
      <c r="X159" s="10">
        <f t="shared" si="33"/>
        <v>1207696</v>
      </c>
      <c r="Y159" s="10">
        <f t="shared" si="34"/>
        <v>946800</v>
      </c>
      <c r="Z159" s="10">
        <f t="shared" si="35"/>
        <v>966788</v>
      </c>
      <c r="AA159" s="10">
        <f t="shared" si="36"/>
        <v>946800</v>
      </c>
      <c r="AB159" s="11" t="s">
        <v>177</v>
      </c>
      <c r="AD159" s="94">
        <f>VLOOKUP(A159,'ANEXO No. 1'!$A:$K,5,0)</f>
        <v>1</v>
      </c>
      <c r="AE159" s="88">
        <f>VLOOKUP(A159,'ANEXO No. 1'!$A:$K,6,0)</f>
        <v>40</v>
      </c>
      <c r="AF159" s="97">
        <f>VLOOKUP(A159,'ANEXO No. 1'!$A:$K,7,0)</f>
        <v>1</v>
      </c>
      <c r="AG159" s="62">
        <f>VLOOKUP(A159,'ANEXO No. 1'!$A:$K,8,0)</f>
        <v>1500000</v>
      </c>
      <c r="AH159" s="62">
        <f>VLOOKUP(A159,'ANEXO No. 1'!$A:$K,9,0)</f>
        <v>1500000</v>
      </c>
      <c r="AI159" s="62">
        <f>VLOOKUP(A159,'ANEXO No. 1'!$A:$K,10,0)</f>
        <v>1300000</v>
      </c>
      <c r="AJ159" s="62">
        <f t="shared" si="37"/>
        <v>1878300</v>
      </c>
      <c r="AK159" s="62">
        <f t="shared" si="38"/>
        <v>2634900</v>
      </c>
      <c r="AL159" s="62">
        <f t="shared" si="39"/>
        <v>1367600</v>
      </c>
      <c r="AM159" s="11" t="str">
        <f>VLOOKUP(A159,'ANEXO No. 1'!$A:$K,11,0)</f>
        <v>FMARN</v>
      </c>
    </row>
    <row r="160" spans="1:39" s="12" customFormat="1" ht="12" customHeight="1" x14ac:dyDescent="0.25">
      <c r="A160" s="8">
        <v>153</v>
      </c>
      <c r="B160" s="9" t="s">
        <v>175</v>
      </c>
      <c r="C160" s="9" t="s">
        <v>216</v>
      </c>
      <c r="D160" s="9" t="s">
        <v>175</v>
      </c>
      <c r="E160" s="17">
        <v>2</v>
      </c>
      <c r="F160" s="8">
        <v>40</v>
      </c>
      <c r="G160" s="8">
        <v>1</v>
      </c>
      <c r="H160" s="10">
        <v>2500000</v>
      </c>
      <c r="I160" s="10">
        <v>1300000</v>
      </c>
      <c r="J160" s="10">
        <v>2375000</v>
      </c>
      <c r="K160" s="10">
        <v>1300000</v>
      </c>
      <c r="L160" s="10">
        <v>2250000</v>
      </c>
      <c r="M160" s="10">
        <v>1000000</v>
      </c>
      <c r="N160" s="10">
        <v>1913000</v>
      </c>
      <c r="O160" s="10">
        <v>900000</v>
      </c>
      <c r="P160" s="10">
        <v>1531000</v>
      </c>
      <c r="Q160" s="10">
        <v>900000</v>
      </c>
      <c r="R160" s="10">
        <f t="shared" si="27"/>
        <v>2630000</v>
      </c>
      <c r="S160" s="10">
        <f t="shared" si="28"/>
        <v>1367600</v>
      </c>
      <c r="T160" s="10">
        <f t="shared" si="29"/>
        <v>2498500</v>
      </c>
      <c r="U160" s="10">
        <f t="shared" si="30"/>
        <v>1367600</v>
      </c>
      <c r="V160" s="10">
        <f t="shared" si="31"/>
        <v>2367000</v>
      </c>
      <c r="W160" s="10">
        <f t="shared" si="32"/>
        <v>1052000</v>
      </c>
      <c r="X160" s="10">
        <f t="shared" si="33"/>
        <v>2012476</v>
      </c>
      <c r="Y160" s="10">
        <f t="shared" si="34"/>
        <v>946800</v>
      </c>
      <c r="Z160" s="10">
        <f t="shared" si="35"/>
        <v>1610612</v>
      </c>
      <c r="AA160" s="10">
        <f t="shared" si="36"/>
        <v>946800</v>
      </c>
      <c r="AB160" s="11" t="s">
        <v>177</v>
      </c>
      <c r="AD160" s="94">
        <f>VLOOKUP(A160,'ANEXO No. 1'!$A:$K,5,0)</f>
        <v>2</v>
      </c>
      <c r="AE160" s="88">
        <f>VLOOKUP(A160,'ANEXO No. 1'!$A:$K,6,0)</f>
        <v>40</v>
      </c>
      <c r="AF160" s="97">
        <f>VLOOKUP(A160,'ANEXO No. 1'!$A:$K,7,0)</f>
        <v>1</v>
      </c>
      <c r="AG160" s="62">
        <f>VLOOKUP(A160,'ANEXO No. 1'!$A:$K,8,0)</f>
        <v>2500000</v>
      </c>
      <c r="AH160" s="62">
        <f>VLOOKUP(A160,'ANEXO No. 1'!$A:$K,9,0)</f>
        <v>2500000</v>
      </c>
      <c r="AI160" s="62">
        <f>VLOOKUP(A160,'ANEXO No. 1'!$A:$K,10,0)</f>
        <v>1300000</v>
      </c>
      <c r="AJ160" s="62">
        <f t="shared" si="37"/>
        <v>2878300</v>
      </c>
      <c r="AK160" s="62">
        <f t="shared" si="38"/>
        <v>3634900</v>
      </c>
      <c r="AL160" s="62">
        <f t="shared" si="39"/>
        <v>1367600</v>
      </c>
      <c r="AM160" s="11" t="str">
        <f>VLOOKUP(A160,'ANEXO No. 1'!$A:$K,11,0)</f>
        <v>FMARN</v>
      </c>
    </row>
    <row r="161" spans="1:39" s="12" customFormat="1" ht="12" customHeight="1" x14ac:dyDescent="0.25">
      <c r="A161" s="8">
        <v>154</v>
      </c>
      <c r="B161" s="9" t="s">
        <v>175</v>
      </c>
      <c r="C161" s="9" t="s">
        <v>217</v>
      </c>
      <c r="D161" s="9" t="s">
        <v>175</v>
      </c>
      <c r="E161" s="17">
        <v>1</v>
      </c>
      <c r="F161" s="8">
        <v>40</v>
      </c>
      <c r="G161" s="8">
        <v>1</v>
      </c>
      <c r="H161" s="10">
        <v>1500000</v>
      </c>
      <c r="I161" s="10">
        <v>1300000</v>
      </c>
      <c r="J161" s="10">
        <v>1425000</v>
      </c>
      <c r="K161" s="10">
        <v>1300000</v>
      </c>
      <c r="L161" s="10">
        <v>1350000</v>
      </c>
      <c r="M161" s="10">
        <v>1000000</v>
      </c>
      <c r="N161" s="10">
        <v>1148000</v>
      </c>
      <c r="O161" s="10">
        <v>900000</v>
      </c>
      <c r="P161" s="10">
        <v>919000</v>
      </c>
      <c r="Q161" s="10">
        <v>900000</v>
      </c>
      <c r="R161" s="10">
        <f t="shared" si="27"/>
        <v>1578000</v>
      </c>
      <c r="S161" s="10">
        <f t="shared" si="28"/>
        <v>1367600</v>
      </c>
      <c r="T161" s="10">
        <f t="shared" si="29"/>
        <v>1499100</v>
      </c>
      <c r="U161" s="10">
        <f t="shared" si="30"/>
        <v>1367600</v>
      </c>
      <c r="V161" s="10">
        <f t="shared" si="31"/>
        <v>1420200</v>
      </c>
      <c r="W161" s="10">
        <f t="shared" si="32"/>
        <v>1052000</v>
      </c>
      <c r="X161" s="10">
        <f t="shared" si="33"/>
        <v>1207696</v>
      </c>
      <c r="Y161" s="10">
        <f t="shared" si="34"/>
        <v>946800</v>
      </c>
      <c r="Z161" s="10">
        <f t="shared" si="35"/>
        <v>966788</v>
      </c>
      <c r="AA161" s="10">
        <f t="shared" si="36"/>
        <v>946800</v>
      </c>
      <c r="AB161" s="11" t="s">
        <v>177</v>
      </c>
      <c r="AD161" s="94">
        <f>VLOOKUP(A161,'ANEXO No. 1'!$A:$K,5,0)</f>
        <v>1</v>
      </c>
      <c r="AE161" s="88">
        <f>VLOOKUP(A161,'ANEXO No. 1'!$A:$K,6,0)</f>
        <v>40</v>
      </c>
      <c r="AF161" s="97">
        <f>VLOOKUP(A161,'ANEXO No. 1'!$A:$K,7,0)</f>
        <v>1</v>
      </c>
      <c r="AG161" s="62">
        <f>VLOOKUP(A161,'ANEXO No. 1'!$A:$K,8,0)</f>
        <v>1500000</v>
      </c>
      <c r="AH161" s="62">
        <f>VLOOKUP(A161,'ANEXO No. 1'!$A:$K,9,0)</f>
        <v>1500000</v>
      </c>
      <c r="AI161" s="62">
        <f>VLOOKUP(A161,'ANEXO No. 1'!$A:$K,10,0)</f>
        <v>1300000</v>
      </c>
      <c r="AJ161" s="62">
        <f t="shared" si="37"/>
        <v>1878300</v>
      </c>
      <c r="AK161" s="62">
        <f t="shared" si="38"/>
        <v>2634900</v>
      </c>
      <c r="AL161" s="62">
        <f t="shared" si="39"/>
        <v>1367600</v>
      </c>
      <c r="AM161" s="11" t="str">
        <f>VLOOKUP(A161,'ANEXO No. 1'!$A:$K,11,0)</f>
        <v>FMARN</v>
      </c>
    </row>
    <row r="162" spans="1:39" s="12" customFormat="1" ht="12" customHeight="1" x14ac:dyDescent="0.25">
      <c r="A162" s="8">
        <v>155</v>
      </c>
      <c r="B162" s="9" t="s">
        <v>175</v>
      </c>
      <c r="C162" s="9" t="s">
        <v>218</v>
      </c>
      <c r="D162" s="9" t="s">
        <v>175</v>
      </c>
      <c r="E162" s="17">
        <v>1</v>
      </c>
      <c r="F162" s="8">
        <v>40</v>
      </c>
      <c r="G162" s="8">
        <v>2</v>
      </c>
      <c r="H162" s="10">
        <v>1500000</v>
      </c>
      <c r="I162" s="10">
        <v>1300000</v>
      </c>
      <c r="J162" s="10">
        <v>1425000</v>
      </c>
      <c r="K162" s="10">
        <v>1300000</v>
      </c>
      <c r="L162" s="10">
        <v>1350000</v>
      </c>
      <c r="M162" s="10">
        <v>1000000</v>
      </c>
      <c r="N162" s="10">
        <v>1148000</v>
      </c>
      <c r="O162" s="10">
        <v>900000</v>
      </c>
      <c r="P162" s="10">
        <v>919000</v>
      </c>
      <c r="Q162" s="10">
        <v>900000</v>
      </c>
      <c r="R162" s="10">
        <f t="shared" si="27"/>
        <v>1578000</v>
      </c>
      <c r="S162" s="10">
        <f t="shared" si="28"/>
        <v>1367600</v>
      </c>
      <c r="T162" s="10">
        <f t="shared" si="29"/>
        <v>1499100</v>
      </c>
      <c r="U162" s="10">
        <f t="shared" si="30"/>
        <v>1367600</v>
      </c>
      <c r="V162" s="10">
        <f t="shared" si="31"/>
        <v>1420200</v>
      </c>
      <c r="W162" s="10">
        <f t="shared" si="32"/>
        <v>1052000</v>
      </c>
      <c r="X162" s="10">
        <f t="shared" si="33"/>
        <v>1207696</v>
      </c>
      <c r="Y162" s="10">
        <f t="shared" si="34"/>
        <v>946800</v>
      </c>
      <c r="Z162" s="10">
        <f t="shared" si="35"/>
        <v>966788</v>
      </c>
      <c r="AA162" s="10">
        <f t="shared" si="36"/>
        <v>946800</v>
      </c>
      <c r="AB162" s="11" t="s">
        <v>177</v>
      </c>
      <c r="AD162" s="94">
        <f>VLOOKUP(A162,'ANEXO No. 1'!$A:$K,5,0)</f>
        <v>1</v>
      </c>
      <c r="AE162" s="88">
        <f>VLOOKUP(A162,'ANEXO No. 1'!$A:$K,6,0)</f>
        <v>40</v>
      </c>
      <c r="AF162" s="97">
        <f>VLOOKUP(A162,'ANEXO No. 1'!$A:$K,7,0)</f>
        <v>2</v>
      </c>
      <c r="AG162" s="62">
        <f>VLOOKUP(A162,'ANEXO No. 1'!$A:$K,8,0)</f>
        <v>1500000</v>
      </c>
      <c r="AH162" s="62">
        <f>VLOOKUP(A162,'ANEXO No. 1'!$A:$K,9,0)</f>
        <v>3000000</v>
      </c>
      <c r="AI162" s="62">
        <f>VLOOKUP(A162,'ANEXO No. 1'!$A:$K,10,0)</f>
        <v>1300000</v>
      </c>
      <c r="AJ162" s="62">
        <f t="shared" si="37"/>
        <v>1878300</v>
      </c>
      <c r="AK162" s="62">
        <f t="shared" si="38"/>
        <v>4134900</v>
      </c>
      <c r="AL162" s="62">
        <f t="shared" si="39"/>
        <v>1367600</v>
      </c>
      <c r="AM162" s="11" t="str">
        <f>VLOOKUP(A162,'ANEXO No. 1'!$A:$K,11,0)</f>
        <v>FMARN</v>
      </c>
    </row>
    <row r="163" spans="1:39" s="12" customFormat="1" ht="12" customHeight="1" x14ac:dyDescent="0.25">
      <c r="A163" s="8">
        <v>156</v>
      </c>
      <c r="B163" s="9" t="s">
        <v>175</v>
      </c>
      <c r="C163" s="9" t="s">
        <v>219</v>
      </c>
      <c r="D163" s="9" t="s">
        <v>175</v>
      </c>
      <c r="E163" s="17">
        <v>1</v>
      </c>
      <c r="F163" s="8">
        <v>40</v>
      </c>
      <c r="G163" s="8">
        <v>1</v>
      </c>
      <c r="H163" s="10">
        <v>1500000</v>
      </c>
      <c r="I163" s="10">
        <v>1300000</v>
      </c>
      <c r="J163" s="10">
        <v>1425000</v>
      </c>
      <c r="K163" s="10">
        <v>1300000</v>
      </c>
      <c r="L163" s="10">
        <v>1350000</v>
      </c>
      <c r="M163" s="10">
        <v>1000000</v>
      </c>
      <c r="N163" s="10">
        <v>1148000</v>
      </c>
      <c r="O163" s="10">
        <v>900000</v>
      </c>
      <c r="P163" s="10">
        <v>919000</v>
      </c>
      <c r="Q163" s="10">
        <v>900000</v>
      </c>
      <c r="R163" s="10">
        <f t="shared" si="27"/>
        <v>1578000</v>
      </c>
      <c r="S163" s="10">
        <f t="shared" si="28"/>
        <v>1367600</v>
      </c>
      <c r="T163" s="10">
        <f t="shared" si="29"/>
        <v>1499100</v>
      </c>
      <c r="U163" s="10">
        <f t="shared" si="30"/>
        <v>1367600</v>
      </c>
      <c r="V163" s="10">
        <f t="shared" si="31"/>
        <v>1420200</v>
      </c>
      <c r="W163" s="10">
        <f t="shared" si="32"/>
        <v>1052000</v>
      </c>
      <c r="X163" s="10">
        <f t="shared" si="33"/>
        <v>1207696</v>
      </c>
      <c r="Y163" s="10">
        <f t="shared" si="34"/>
        <v>946800</v>
      </c>
      <c r="Z163" s="10">
        <f t="shared" si="35"/>
        <v>966788</v>
      </c>
      <c r="AA163" s="10">
        <f t="shared" si="36"/>
        <v>946800</v>
      </c>
      <c r="AB163" s="11" t="s">
        <v>177</v>
      </c>
      <c r="AD163" s="94">
        <f>VLOOKUP(A163,'ANEXO No. 1'!$A:$K,5,0)</f>
        <v>1</v>
      </c>
      <c r="AE163" s="88">
        <f>VLOOKUP(A163,'ANEXO No. 1'!$A:$K,6,0)</f>
        <v>40</v>
      </c>
      <c r="AF163" s="97">
        <f>VLOOKUP(A163,'ANEXO No. 1'!$A:$K,7,0)</f>
        <v>1</v>
      </c>
      <c r="AG163" s="62">
        <f>VLOOKUP(A163,'ANEXO No. 1'!$A:$K,8,0)</f>
        <v>1500000</v>
      </c>
      <c r="AH163" s="62">
        <f>VLOOKUP(A163,'ANEXO No. 1'!$A:$K,9,0)</f>
        <v>1500000</v>
      </c>
      <c r="AI163" s="62">
        <f>VLOOKUP(A163,'ANEXO No. 1'!$A:$K,10,0)</f>
        <v>1300000</v>
      </c>
      <c r="AJ163" s="62">
        <f t="shared" si="37"/>
        <v>1878300</v>
      </c>
      <c r="AK163" s="62">
        <f t="shared" si="38"/>
        <v>2634900</v>
      </c>
      <c r="AL163" s="62">
        <f t="shared" si="39"/>
        <v>1367600</v>
      </c>
      <c r="AM163" s="11" t="str">
        <f>VLOOKUP(A163,'ANEXO No. 1'!$A:$K,11,0)</f>
        <v>FMARN</v>
      </c>
    </row>
    <row r="164" spans="1:39" s="12" customFormat="1" ht="12" customHeight="1" x14ac:dyDescent="0.25">
      <c r="A164" s="8">
        <v>157</v>
      </c>
      <c r="B164" s="9" t="s">
        <v>175</v>
      </c>
      <c r="C164" s="9" t="s">
        <v>220</v>
      </c>
      <c r="D164" s="9" t="s">
        <v>175</v>
      </c>
      <c r="E164" s="17">
        <v>9</v>
      </c>
      <c r="F164" s="8">
        <v>60</v>
      </c>
      <c r="G164" s="8">
        <v>1</v>
      </c>
      <c r="H164" s="10">
        <v>11204000</v>
      </c>
      <c r="I164" s="10">
        <v>1300000</v>
      </c>
      <c r="J164" s="10">
        <v>10670000</v>
      </c>
      <c r="K164" s="10">
        <v>1300000</v>
      </c>
      <c r="L164" s="10">
        <v>10137000</v>
      </c>
      <c r="M164" s="10">
        <v>1000000</v>
      </c>
      <c r="N164" s="10">
        <v>9603000</v>
      </c>
      <c r="O164" s="10">
        <v>900000</v>
      </c>
      <c r="P164" s="10">
        <v>9070000</v>
      </c>
      <c r="Q164" s="10">
        <v>900000</v>
      </c>
      <c r="R164" s="10">
        <f t="shared" si="27"/>
        <v>11786608</v>
      </c>
      <c r="S164" s="10">
        <f t="shared" si="28"/>
        <v>1367600</v>
      </c>
      <c r="T164" s="10">
        <f t="shared" si="29"/>
        <v>11224840</v>
      </c>
      <c r="U164" s="10">
        <f t="shared" si="30"/>
        <v>1367600</v>
      </c>
      <c r="V164" s="10">
        <f t="shared" si="31"/>
        <v>10664124</v>
      </c>
      <c r="W164" s="10">
        <f t="shared" si="32"/>
        <v>1052000</v>
      </c>
      <c r="X164" s="10">
        <f t="shared" si="33"/>
        <v>10102356</v>
      </c>
      <c r="Y164" s="10">
        <f t="shared" si="34"/>
        <v>946800</v>
      </c>
      <c r="Z164" s="10">
        <f t="shared" si="35"/>
        <v>9541640</v>
      </c>
      <c r="AA164" s="10">
        <f t="shared" si="36"/>
        <v>946800</v>
      </c>
      <c r="AB164" s="11" t="s">
        <v>177</v>
      </c>
      <c r="AD164" s="94">
        <f>VLOOKUP(A164,'ANEXO No. 1'!$A:$K,5,0)</f>
        <v>9</v>
      </c>
      <c r="AE164" s="88">
        <f>VLOOKUP(A164,'ANEXO No. 1'!$A:$K,6,0)</f>
        <v>60</v>
      </c>
      <c r="AF164" s="97">
        <f>VLOOKUP(A164,'ANEXO No. 1'!$A:$K,7,0)</f>
        <v>1</v>
      </c>
      <c r="AG164" s="62">
        <f>VLOOKUP(A164,'ANEXO No. 1'!$A:$K,8,0)</f>
        <v>21340000</v>
      </c>
      <c r="AH164" s="62">
        <f>VLOOKUP(A164,'ANEXO No. 1'!$A:$K,9,0)</f>
        <v>21340000</v>
      </c>
      <c r="AI164" s="62">
        <f>VLOOKUP(A164,'ANEXO No. 1'!$A:$K,10,0)</f>
        <v>1300000</v>
      </c>
      <c r="AJ164" s="62">
        <f t="shared" si="37"/>
        <v>21718300</v>
      </c>
      <c r="AK164" s="62">
        <f>+AH164+($AH$8*$AJ$5)</f>
        <v>22474900</v>
      </c>
      <c r="AL164" s="62">
        <f t="shared" si="39"/>
        <v>1367600</v>
      </c>
      <c r="AM164" s="11" t="str">
        <f>VLOOKUP(A164,'ANEXO No. 1'!$A:$K,11,0)</f>
        <v>FMARN</v>
      </c>
    </row>
    <row r="165" spans="1:39" s="12" customFormat="1" ht="12" customHeight="1" x14ac:dyDescent="0.25">
      <c r="A165" s="8">
        <v>158</v>
      </c>
      <c r="B165" s="9" t="s">
        <v>175</v>
      </c>
      <c r="C165" s="9" t="s">
        <v>220</v>
      </c>
      <c r="D165" s="9" t="s">
        <v>175</v>
      </c>
      <c r="E165" s="17">
        <v>5</v>
      </c>
      <c r="F165" s="8">
        <v>40</v>
      </c>
      <c r="G165" s="8">
        <v>1</v>
      </c>
      <c r="H165" s="10">
        <v>11000000</v>
      </c>
      <c r="I165" s="10">
        <v>1300000</v>
      </c>
      <c r="J165" s="10">
        <v>10450000</v>
      </c>
      <c r="K165" s="10">
        <v>1300000</v>
      </c>
      <c r="L165" s="10">
        <v>9900000</v>
      </c>
      <c r="M165" s="10">
        <v>1000000</v>
      </c>
      <c r="N165" s="10">
        <v>8415000</v>
      </c>
      <c r="O165" s="10">
        <v>900000</v>
      </c>
      <c r="P165" s="10">
        <v>6732000</v>
      </c>
      <c r="Q165" s="10">
        <v>900000</v>
      </c>
      <c r="R165" s="10">
        <f t="shared" si="27"/>
        <v>11572000</v>
      </c>
      <c r="S165" s="10">
        <f t="shared" si="28"/>
        <v>1367600</v>
      </c>
      <c r="T165" s="10">
        <f t="shared" si="29"/>
        <v>10993400</v>
      </c>
      <c r="U165" s="10">
        <f t="shared" si="30"/>
        <v>1367600</v>
      </c>
      <c r="V165" s="10">
        <f t="shared" si="31"/>
        <v>10414800</v>
      </c>
      <c r="W165" s="10">
        <f t="shared" si="32"/>
        <v>1052000</v>
      </c>
      <c r="X165" s="10">
        <f t="shared" si="33"/>
        <v>8852580</v>
      </c>
      <c r="Y165" s="10">
        <f t="shared" si="34"/>
        <v>946800</v>
      </c>
      <c r="Z165" s="10">
        <f t="shared" si="35"/>
        <v>7082064</v>
      </c>
      <c r="AA165" s="10">
        <f t="shared" si="36"/>
        <v>946800</v>
      </c>
      <c r="AB165" s="11" t="s">
        <v>177</v>
      </c>
      <c r="AD165" s="94">
        <f>VLOOKUP(A165,'ANEXO No. 1'!$A:$K,5,0)</f>
        <v>5</v>
      </c>
      <c r="AE165" s="88">
        <f>VLOOKUP(A165,'ANEXO No. 1'!$A:$K,6,0)</f>
        <v>40</v>
      </c>
      <c r="AF165" s="97">
        <f>VLOOKUP(A165,'ANEXO No. 1'!$A:$K,7,0)</f>
        <v>1</v>
      </c>
      <c r="AG165" s="62">
        <f>VLOOKUP(A165,'ANEXO No. 1'!$A:$K,8,0)</f>
        <v>11000000</v>
      </c>
      <c r="AH165" s="62">
        <f>VLOOKUP(A165,'ANEXO No. 1'!$A:$K,9,0)</f>
        <v>11000000</v>
      </c>
      <c r="AI165" s="62">
        <f>VLOOKUP(A165,'ANEXO No. 1'!$A:$K,10,0)</f>
        <v>1300000</v>
      </c>
      <c r="AJ165" s="62">
        <f t="shared" si="37"/>
        <v>11378300</v>
      </c>
      <c r="AK165" s="62">
        <f t="shared" si="38"/>
        <v>12134900</v>
      </c>
      <c r="AL165" s="62">
        <f t="shared" si="39"/>
        <v>1367600</v>
      </c>
      <c r="AM165" s="11" t="str">
        <f>VLOOKUP(A165,'ANEXO No. 1'!$A:$K,11,0)</f>
        <v>FMARN</v>
      </c>
    </row>
    <row r="166" spans="1:39" s="12" customFormat="1" ht="12" customHeight="1" x14ac:dyDescent="0.25">
      <c r="A166" s="8">
        <v>159</v>
      </c>
      <c r="B166" s="9" t="s">
        <v>175</v>
      </c>
      <c r="C166" s="9" t="s">
        <v>221</v>
      </c>
      <c r="D166" s="9" t="s">
        <v>175</v>
      </c>
      <c r="E166" s="17">
        <v>2</v>
      </c>
      <c r="F166" s="8">
        <v>40</v>
      </c>
      <c r="G166" s="8">
        <v>1</v>
      </c>
      <c r="H166" s="10">
        <v>9000000</v>
      </c>
      <c r="I166" s="10">
        <v>1300000</v>
      </c>
      <c r="J166" s="10">
        <v>8550000</v>
      </c>
      <c r="K166" s="10">
        <v>1300000</v>
      </c>
      <c r="L166" s="10">
        <v>8100000</v>
      </c>
      <c r="M166" s="10">
        <v>1000000</v>
      </c>
      <c r="N166" s="10">
        <v>6885000</v>
      </c>
      <c r="O166" s="10">
        <v>900000</v>
      </c>
      <c r="P166" s="10">
        <v>5508000</v>
      </c>
      <c r="Q166" s="10">
        <v>900000</v>
      </c>
      <c r="R166" s="10">
        <f t="shared" si="27"/>
        <v>9468000</v>
      </c>
      <c r="S166" s="10">
        <f t="shared" si="28"/>
        <v>1367600</v>
      </c>
      <c r="T166" s="10">
        <f t="shared" si="29"/>
        <v>8994600</v>
      </c>
      <c r="U166" s="10">
        <f t="shared" si="30"/>
        <v>1367600</v>
      </c>
      <c r="V166" s="10">
        <f t="shared" si="31"/>
        <v>8521200</v>
      </c>
      <c r="W166" s="10">
        <f t="shared" si="32"/>
        <v>1052000</v>
      </c>
      <c r="X166" s="10">
        <f t="shared" si="33"/>
        <v>7243020</v>
      </c>
      <c r="Y166" s="10">
        <f t="shared" si="34"/>
        <v>946800</v>
      </c>
      <c r="Z166" s="10">
        <f t="shared" si="35"/>
        <v>5794416</v>
      </c>
      <c r="AA166" s="10">
        <f t="shared" si="36"/>
        <v>946800</v>
      </c>
      <c r="AB166" s="11" t="s">
        <v>177</v>
      </c>
      <c r="AD166" s="94">
        <f>VLOOKUP(A166,'ANEXO No. 1'!$A:$K,5,0)</f>
        <v>2</v>
      </c>
      <c r="AE166" s="88">
        <f>VLOOKUP(A166,'ANEXO No. 1'!$A:$K,6,0)</f>
        <v>40</v>
      </c>
      <c r="AF166" s="97">
        <f>VLOOKUP(A166,'ANEXO No. 1'!$A:$K,7,0)</f>
        <v>1</v>
      </c>
      <c r="AG166" s="62">
        <f>VLOOKUP(A166,'ANEXO No. 1'!$A:$K,8,0)</f>
        <v>9000000</v>
      </c>
      <c r="AH166" s="62">
        <f>VLOOKUP(A166,'ANEXO No. 1'!$A:$K,9,0)</f>
        <v>9000000</v>
      </c>
      <c r="AI166" s="62">
        <f>VLOOKUP(A166,'ANEXO No. 1'!$A:$K,10,0)</f>
        <v>1300000</v>
      </c>
      <c r="AJ166" s="62">
        <f t="shared" si="37"/>
        <v>9378300</v>
      </c>
      <c r="AK166" s="62">
        <f t="shared" si="38"/>
        <v>10134900</v>
      </c>
      <c r="AL166" s="62">
        <f t="shared" si="39"/>
        <v>1367600</v>
      </c>
      <c r="AM166" s="11" t="str">
        <f>VLOOKUP(A166,'ANEXO No. 1'!$A:$K,11,0)</f>
        <v>FMARN</v>
      </c>
    </row>
    <row r="167" spans="1:39" s="12" customFormat="1" ht="12" customHeight="1" x14ac:dyDescent="0.25">
      <c r="A167" s="8">
        <v>160</v>
      </c>
      <c r="B167" s="9" t="s">
        <v>175</v>
      </c>
      <c r="C167" s="9" t="s">
        <v>222</v>
      </c>
      <c r="D167" s="9" t="s">
        <v>175</v>
      </c>
      <c r="E167" s="17">
        <v>1</v>
      </c>
      <c r="F167" s="8">
        <v>40</v>
      </c>
      <c r="G167" s="8">
        <v>2</v>
      </c>
      <c r="H167" s="10">
        <v>2500000</v>
      </c>
      <c r="I167" s="10">
        <v>1300000</v>
      </c>
      <c r="J167" s="10">
        <v>2375000</v>
      </c>
      <c r="K167" s="10">
        <v>1300000</v>
      </c>
      <c r="L167" s="10">
        <v>2250000</v>
      </c>
      <c r="M167" s="10">
        <v>1000000</v>
      </c>
      <c r="N167" s="10">
        <v>1913000</v>
      </c>
      <c r="O167" s="10">
        <v>900000</v>
      </c>
      <c r="P167" s="10">
        <v>1531000</v>
      </c>
      <c r="Q167" s="10">
        <v>900000</v>
      </c>
      <c r="R167" s="10">
        <f t="shared" si="27"/>
        <v>2630000</v>
      </c>
      <c r="S167" s="10">
        <f t="shared" si="28"/>
        <v>1367600</v>
      </c>
      <c r="T167" s="10">
        <f t="shared" si="29"/>
        <v>2498500</v>
      </c>
      <c r="U167" s="10">
        <f t="shared" si="30"/>
        <v>1367600</v>
      </c>
      <c r="V167" s="10">
        <f t="shared" si="31"/>
        <v>2367000</v>
      </c>
      <c r="W167" s="10">
        <f t="shared" si="32"/>
        <v>1052000</v>
      </c>
      <c r="X167" s="10">
        <f t="shared" si="33"/>
        <v>2012476</v>
      </c>
      <c r="Y167" s="10">
        <f t="shared" si="34"/>
        <v>946800</v>
      </c>
      <c r="Z167" s="10">
        <f t="shared" si="35"/>
        <v>1610612</v>
      </c>
      <c r="AA167" s="10">
        <f t="shared" si="36"/>
        <v>946800</v>
      </c>
      <c r="AB167" s="11" t="s">
        <v>177</v>
      </c>
      <c r="AD167" s="94">
        <f>VLOOKUP(A167,'ANEXO No. 1'!$A:$K,5,0)</f>
        <v>1</v>
      </c>
      <c r="AE167" s="88">
        <f>VLOOKUP(A167,'ANEXO No. 1'!$A:$K,6,0)</f>
        <v>40</v>
      </c>
      <c r="AF167" s="97">
        <f>VLOOKUP(A167,'ANEXO No. 1'!$A:$K,7,0)</f>
        <v>2</v>
      </c>
      <c r="AG167" s="62">
        <f>VLOOKUP(A167,'ANEXO No. 1'!$A:$K,8,0)</f>
        <v>2500000</v>
      </c>
      <c r="AH167" s="62">
        <f>VLOOKUP(A167,'ANEXO No. 1'!$A:$K,9,0)</f>
        <v>5000000</v>
      </c>
      <c r="AI167" s="62">
        <f>VLOOKUP(A167,'ANEXO No. 1'!$A:$K,10,0)</f>
        <v>1300000</v>
      </c>
      <c r="AJ167" s="62">
        <f t="shared" si="37"/>
        <v>2878300</v>
      </c>
      <c r="AK167" s="62">
        <f t="shared" si="38"/>
        <v>6134900</v>
      </c>
      <c r="AL167" s="62">
        <f t="shared" si="39"/>
        <v>1367600</v>
      </c>
      <c r="AM167" s="11" t="str">
        <f>VLOOKUP(A167,'ANEXO No. 1'!$A:$K,11,0)</f>
        <v>FMARN</v>
      </c>
    </row>
    <row r="168" spans="1:39" s="12" customFormat="1" ht="12" customHeight="1" x14ac:dyDescent="0.25">
      <c r="A168" s="8">
        <v>161</v>
      </c>
      <c r="B168" s="9" t="s">
        <v>175</v>
      </c>
      <c r="C168" s="9" t="s">
        <v>223</v>
      </c>
      <c r="D168" s="9" t="s">
        <v>175</v>
      </c>
      <c r="E168" s="17">
        <v>1</v>
      </c>
      <c r="F168" s="8">
        <v>40</v>
      </c>
      <c r="G168" s="8">
        <v>1</v>
      </c>
      <c r="H168" s="10">
        <v>2500000</v>
      </c>
      <c r="I168" s="10">
        <v>1300000</v>
      </c>
      <c r="J168" s="10">
        <v>2375000</v>
      </c>
      <c r="K168" s="10">
        <v>1300000</v>
      </c>
      <c r="L168" s="10">
        <v>2250000</v>
      </c>
      <c r="M168" s="10">
        <v>1000000</v>
      </c>
      <c r="N168" s="10">
        <v>1913000</v>
      </c>
      <c r="O168" s="10">
        <v>900000</v>
      </c>
      <c r="P168" s="10">
        <v>1531000</v>
      </c>
      <c r="Q168" s="10">
        <v>900000</v>
      </c>
      <c r="R168" s="10">
        <f t="shared" si="27"/>
        <v>2630000</v>
      </c>
      <c r="S168" s="10">
        <f t="shared" si="28"/>
        <v>1367600</v>
      </c>
      <c r="T168" s="10">
        <f t="shared" si="29"/>
        <v>2498500</v>
      </c>
      <c r="U168" s="10">
        <f t="shared" si="30"/>
        <v>1367600</v>
      </c>
      <c r="V168" s="10">
        <f t="shared" si="31"/>
        <v>2367000</v>
      </c>
      <c r="W168" s="10">
        <f t="shared" si="32"/>
        <v>1052000</v>
      </c>
      <c r="X168" s="10">
        <f t="shared" si="33"/>
        <v>2012476</v>
      </c>
      <c r="Y168" s="10">
        <f t="shared" si="34"/>
        <v>946800</v>
      </c>
      <c r="Z168" s="10">
        <f t="shared" si="35"/>
        <v>1610612</v>
      </c>
      <c r="AA168" s="10">
        <f t="shared" si="36"/>
        <v>946800</v>
      </c>
      <c r="AB168" s="11" t="s">
        <v>177</v>
      </c>
      <c r="AD168" s="94">
        <f>VLOOKUP(A168,'ANEXO No. 1'!$A:$K,5,0)</f>
        <v>1</v>
      </c>
      <c r="AE168" s="88">
        <f>VLOOKUP(A168,'ANEXO No. 1'!$A:$K,6,0)</f>
        <v>40</v>
      </c>
      <c r="AF168" s="97">
        <f>VLOOKUP(A168,'ANEXO No. 1'!$A:$K,7,0)</f>
        <v>1</v>
      </c>
      <c r="AG168" s="62">
        <f>VLOOKUP(A168,'ANEXO No. 1'!$A:$K,8,0)</f>
        <v>2500000</v>
      </c>
      <c r="AH168" s="62">
        <f>VLOOKUP(A168,'ANEXO No. 1'!$A:$K,9,0)</f>
        <v>2500000</v>
      </c>
      <c r="AI168" s="62">
        <f>VLOOKUP(A168,'ANEXO No. 1'!$A:$K,10,0)</f>
        <v>1300000</v>
      </c>
      <c r="AJ168" s="62">
        <f t="shared" si="37"/>
        <v>2878300</v>
      </c>
      <c r="AK168" s="62">
        <f t="shared" si="38"/>
        <v>3634900</v>
      </c>
      <c r="AL168" s="62">
        <f t="shared" si="39"/>
        <v>1367600</v>
      </c>
      <c r="AM168" s="11" t="str">
        <f>VLOOKUP(A168,'ANEXO No. 1'!$A:$K,11,0)</f>
        <v>FMARN</v>
      </c>
    </row>
    <row r="169" spans="1:39" s="12" customFormat="1" ht="12" customHeight="1" x14ac:dyDescent="0.25">
      <c r="A169" s="8">
        <v>162</v>
      </c>
      <c r="B169" s="9" t="s">
        <v>175</v>
      </c>
      <c r="C169" s="9" t="s">
        <v>224</v>
      </c>
      <c r="D169" s="9" t="s">
        <v>175</v>
      </c>
      <c r="E169" s="17">
        <v>2</v>
      </c>
      <c r="F169" s="8">
        <v>40</v>
      </c>
      <c r="G169" s="8">
        <v>1</v>
      </c>
      <c r="H169" s="10">
        <v>2500000</v>
      </c>
      <c r="I169" s="10">
        <v>1300000</v>
      </c>
      <c r="J169" s="10">
        <v>2375000</v>
      </c>
      <c r="K169" s="10">
        <v>1300000</v>
      </c>
      <c r="L169" s="10">
        <v>2250000</v>
      </c>
      <c r="M169" s="10">
        <v>1000000</v>
      </c>
      <c r="N169" s="10">
        <v>1913000</v>
      </c>
      <c r="O169" s="10">
        <v>900000</v>
      </c>
      <c r="P169" s="10">
        <v>1531000</v>
      </c>
      <c r="Q169" s="10">
        <v>900000</v>
      </c>
      <c r="R169" s="10">
        <f t="shared" si="27"/>
        <v>2630000</v>
      </c>
      <c r="S169" s="10">
        <f t="shared" si="28"/>
        <v>1367600</v>
      </c>
      <c r="T169" s="10">
        <f t="shared" si="29"/>
        <v>2498500</v>
      </c>
      <c r="U169" s="10">
        <f t="shared" si="30"/>
        <v>1367600</v>
      </c>
      <c r="V169" s="10">
        <f t="shared" si="31"/>
        <v>2367000</v>
      </c>
      <c r="W169" s="10">
        <f t="shared" si="32"/>
        <v>1052000</v>
      </c>
      <c r="X169" s="10">
        <f t="shared" si="33"/>
        <v>2012476</v>
      </c>
      <c r="Y169" s="10">
        <f t="shared" si="34"/>
        <v>946800</v>
      </c>
      <c r="Z169" s="10">
        <f t="shared" si="35"/>
        <v>1610612</v>
      </c>
      <c r="AA169" s="10">
        <f t="shared" si="36"/>
        <v>946800</v>
      </c>
      <c r="AB169" s="11" t="s">
        <v>177</v>
      </c>
      <c r="AD169" s="94">
        <f>VLOOKUP(A169,'ANEXO No. 1'!$A:$K,5,0)</f>
        <v>2</v>
      </c>
      <c r="AE169" s="88">
        <f>VLOOKUP(A169,'ANEXO No. 1'!$A:$K,6,0)</f>
        <v>40</v>
      </c>
      <c r="AF169" s="97">
        <f>VLOOKUP(A169,'ANEXO No. 1'!$A:$K,7,0)</f>
        <v>1</v>
      </c>
      <c r="AG169" s="62">
        <f>VLOOKUP(A169,'ANEXO No. 1'!$A:$K,8,0)</f>
        <v>2500000</v>
      </c>
      <c r="AH169" s="62">
        <f>VLOOKUP(A169,'ANEXO No. 1'!$A:$K,9,0)</f>
        <v>2500000</v>
      </c>
      <c r="AI169" s="62">
        <f>VLOOKUP(A169,'ANEXO No. 1'!$A:$K,10,0)</f>
        <v>1300000</v>
      </c>
      <c r="AJ169" s="62">
        <f t="shared" si="37"/>
        <v>2878300</v>
      </c>
      <c r="AK169" s="62">
        <f t="shared" si="38"/>
        <v>3634900</v>
      </c>
      <c r="AL169" s="62">
        <f t="shared" si="39"/>
        <v>1367600</v>
      </c>
      <c r="AM169" s="11" t="str">
        <f>VLOOKUP(A169,'ANEXO No. 1'!$A:$K,11,0)</f>
        <v>FMARN</v>
      </c>
    </row>
    <row r="170" spans="1:39" s="12" customFormat="1" ht="12" customHeight="1" x14ac:dyDescent="0.25">
      <c r="A170" s="8">
        <v>163</v>
      </c>
      <c r="B170" s="9" t="s">
        <v>175</v>
      </c>
      <c r="C170" s="9" t="s">
        <v>225</v>
      </c>
      <c r="D170" s="9" t="s">
        <v>175</v>
      </c>
      <c r="E170" s="17">
        <v>2</v>
      </c>
      <c r="F170" s="8">
        <v>40</v>
      </c>
      <c r="G170" s="8">
        <v>1</v>
      </c>
      <c r="H170" s="10">
        <v>2500000</v>
      </c>
      <c r="I170" s="10">
        <v>1300000</v>
      </c>
      <c r="J170" s="10">
        <v>2375000</v>
      </c>
      <c r="K170" s="10">
        <v>1300000</v>
      </c>
      <c r="L170" s="10">
        <v>2250000</v>
      </c>
      <c r="M170" s="10">
        <v>1000000</v>
      </c>
      <c r="N170" s="10">
        <v>1913000</v>
      </c>
      <c r="O170" s="10">
        <v>900000</v>
      </c>
      <c r="P170" s="10">
        <v>1531000</v>
      </c>
      <c r="Q170" s="10">
        <v>900000</v>
      </c>
      <c r="R170" s="10">
        <f t="shared" si="27"/>
        <v>2630000</v>
      </c>
      <c r="S170" s="10">
        <f t="shared" si="28"/>
        <v>1367600</v>
      </c>
      <c r="T170" s="10">
        <f t="shared" si="29"/>
        <v>2498500</v>
      </c>
      <c r="U170" s="10">
        <f t="shared" si="30"/>
        <v>1367600</v>
      </c>
      <c r="V170" s="10">
        <f t="shared" si="31"/>
        <v>2367000</v>
      </c>
      <c r="W170" s="10">
        <f t="shared" si="32"/>
        <v>1052000</v>
      </c>
      <c r="X170" s="10">
        <f t="shared" si="33"/>
        <v>2012476</v>
      </c>
      <c r="Y170" s="10">
        <f t="shared" si="34"/>
        <v>946800</v>
      </c>
      <c r="Z170" s="10">
        <f t="shared" si="35"/>
        <v>1610612</v>
      </c>
      <c r="AA170" s="10">
        <f t="shared" si="36"/>
        <v>946800</v>
      </c>
      <c r="AB170" s="11" t="s">
        <v>177</v>
      </c>
      <c r="AD170" s="94">
        <f>VLOOKUP(A170,'ANEXO No. 1'!$A:$K,5,0)</f>
        <v>2</v>
      </c>
      <c r="AE170" s="88">
        <f>VLOOKUP(A170,'ANEXO No. 1'!$A:$K,6,0)</f>
        <v>40</v>
      </c>
      <c r="AF170" s="97">
        <f>VLOOKUP(A170,'ANEXO No. 1'!$A:$K,7,0)</f>
        <v>1</v>
      </c>
      <c r="AG170" s="62">
        <f>VLOOKUP(A170,'ANEXO No. 1'!$A:$K,8,0)</f>
        <v>2500000</v>
      </c>
      <c r="AH170" s="62">
        <f>VLOOKUP(A170,'ANEXO No. 1'!$A:$K,9,0)</f>
        <v>2500000</v>
      </c>
      <c r="AI170" s="62">
        <f>VLOOKUP(A170,'ANEXO No. 1'!$A:$K,10,0)</f>
        <v>1300000</v>
      </c>
      <c r="AJ170" s="62">
        <f t="shared" si="37"/>
        <v>2878300</v>
      </c>
      <c r="AK170" s="62">
        <f t="shared" si="38"/>
        <v>3634900</v>
      </c>
      <c r="AL170" s="62">
        <f t="shared" si="39"/>
        <v>1367600</v>
      </c>
      <c r="AM170" s="11" t="str">
        <f>VLOOKUP(A170,'ANEXO No. 1'!$A:$K,11,0)</f>
        <v>FMARN</v>
      </c>
    </row>
    <row r="171" spans="1:39" s="12" customFormat="1" ht="12" customHeight="1" x14ac:dyDescent="0.25">
      <c r="A171" s="8">
        <v>164</v>
      </c>
      <c r="B171" s="9" t="s">
        <v>175</v>
      </c>
      <c r="C171" s="9" t="s">
        <v>226</v>
      </c>
      <c r="D171" s="9" t="s">
        <v>175</v>
      </c>
      <c r="E171" s="17">
        <v>2</v>
      </c>
      <c r="F171" s="8">
        <v>40</v>
      </c>
      <c r="G171" s="8">
        <v>1</v>
      </c>
      <c r="H171" s="10">
        <v>2500000</v>
      </c>
      <c r="I171" s="10">
        <v>1300000</v>
      </c>
      <c r="J171" s="10">
        <v>2375000</v>
      </c>
      <c r="K171" s="10">
        <v>1300000</v>
      </c>
      <c r="L171" s="10">
        <v>2250000</v>
      </c>
      <c r="M171" s="10">
        <v>1000000</v>
      </c>
      <c r="N171" s="10">
        <v>1913000</v>
      </c>
      <c r="O171" s="10">
        <v>900000</v>
      </c>
      <c r="P171" s="10">
        <v>1531000</v>
      </c>
      <c r="Q171" s="10">
        <v>900000</v>
      </c>
      <c r="R171" s="10">
        <f t="shared" si="27"/>
        <v>2630000</v>
      </c>
      <c r="S171" s="10">
        <f t="shared" si="28"/>
        <v>1367600</v>
      </c>
      <c r="T171" s="10">
        <f t="shared" si="29"/>
        <v>2498500</v>
      </c>
      <c r="U171" s="10">
        <f t="shared" si="30"/>
        <v>1367600</v>
      </c>
      <c r="V171" s="10">
        <f t="shared" si="31"/>
        <v>2367000</v>
      </c>
      <c r="W171" s="10">
        <f t="shared" si="32"/>
        <v>1052000</v>
      </c>
      <c r="X171" s="10">
        <f t="shared" si="33"/>
        <v>2012476</v>
      </c>
      <c r="Y171" s="10">
        <f t="shared" si="34"/>
        <v>946800</v>
      </c>
      <c r="Z171" s="10">
        <f t="shared" si="35"/>
        <v>1610612</v>
      </c>
      <c r="AA171" s="10">
        <f t="shared" si="36"/>
        <v>946800</v>
      </c>
      <c r="AB171" s="11" t="s">
        <v>177</v>
      </c>
      <c r="AD171" s="94">
        <f>VLOOKUP(A171,'ANEXO No. 1'!$A:$K,5,0)</f>
        <v>2</v>
      </c>
      <c r="AE171" s="88">
        <f>VLOOKUP(A171,'ANEXO No. 1'!$A:$K,6,0)</f>
        <v>40</v>
      </c>
      <c r="AF171" s="97">
        <f>VLOOKUP(A171,'ANEXO No. 1'!$A:$K,7,0)</f>
        <v>1</v>
      </c>
      <c r="AG171" s="62">
        <f>VLOOKUP(A171,'ANEXO No. 1'!$A:$K,8,0)</f>
        <v>2500000</v>
      </c>
      <c r="AH171" s="62">
        <f>VLOOKUP(A171,'ANEXO No. 1'!$A:$K,9,0)</f>
        <v>2500000</v>
      </c>
      <c r="AI171" s="62">
        <f>VLOOKUP(A171,'ANEXO No. 1'!$A:$K,10,0)</f>
        <v>1300000</v>
      </c>
      <c r="AJ171" s="62">
        <f t="shared" si="37"/>
        <v>2878300</v>
      </c>
      <c r="AK171" s="62">
        <f t="shared" si="38"/>
        <v>3634900</v>
      </c>
      <c r="AL171" s="62">
        <f t="shared" si="39"/>
        <v>1367600</v>
      </c>
      <c r="AM171" s="11" t="str">
        <f>VLOOKUP(A171,'ANEXO No. 1'!$A:$K,11,0)</f>
        <v>FMARN</v>
      </c>
    </row>
    <row r="172" spans="1:39" s="12" customFormat="1" ht="12" customHeight="1" x14ac:dyDescent="0.25">
      <c r="A172" s="8">
        <v>165</v>
      </c>
      <c r="B172" s="9" t="s">
        <v>175</v>
      </c>
      <c r="C172" s="9" t="s">
        <v>227</v>
      </c>
      <c r="D172" s="9" t="s">
        <v>175</v>
      </c>
      <c r="E172" s="17">
        <v>1</v>
      </c>
      <c r="F172" s="8">
        <v>40</v>
      </c>
      <c r="G172" s="8">
        <v>2</v>
      </c>
      <c r="H172" s="10">
        <v>1500000</v>
      </c>
      <c r="I172" s="10">
        <v>1300000</v>
      </c>
      <c r="J172" s="10">
        <v>1425000</v>
      </c>
      <c r="K172" s="10">
        <v>1300000</v>
      </c>
      <c r="L172" s="10">
        <v>1350000</v>
      </c>
      <c r="M172" s="10">
        <v>1000000</v>
      </c>
      <c r="N172" s="10">
        <v>1148000</v>
      </c>
      <c r="O172" s="10">
        <v>900000</v>
      </c>
      <c r="P172" s="10">
        <v>919000</v>
      </c>
      <c r="Q172" s="10">
        <v>900000</v>
      </c>
      <c r="R172" s="10">
        <f t="shared" si="27"/>
        <v>1578000</v>
      </c>
      <c r="S172" s="10">
        <f t="shared" si="28"/>
        <v>1367600</v>
      </c>
      <c r="T172" s="10">
        <f t="shared" si="29"/>
        <v>1499100</v>
      </c>
      <c r="U172" s="10">
        <f t="shared" si="30"/>
        <v>1367600</v>
      </c>
      <c r="V172" s="10">
        <f t="shared" si="31"/>
        <v>1420200</v>
      </c>
      <c r="W172" s="10">
        <f t="shared" si="32"/>
        <v>1052000</v>
      </c>
      <c r="X172" s="10">
        <f t="shared" si="33"/>
        <v>1207696</v>
      </c>
      <c r="Y172" s="10">
        <f t="shared" si="34"/>
        <v>946800</v>
      </c>
      <c r="Z172" s="10">
        <f t="shared" si="35"/>
        <v>966788</v>
      </c>
      <c r="AA172" s="10">
        <f t="shared" si="36"/>
        <v>946800</v>
      </c>
      <c r="AB172" s="11" t="s">
        <v>177</v>
      </c>
      <c r="AD172" s="94">
        <f>VLOOKUP(A172,'ANEXO No. 1'!$A:$K,5,0)</f>
        <v>1</v>
      </c>
      <c r="AE172" s="88">
        <f>VLOOKUP(A172,'ANEXO No. 1'!$A:$K,6,0)</f>
        <v>40</v>
      </c>
      <c r="AF172" s="97">
        <f>VLOOKUP(A172,'ANEXO No. 1'!$A:$K,7,0)</f>
        <v>2</v>
      </c>
      <c r="AG172" s="62">
        <f>VLOOKUP(A172,'ANEXO No. 1'!$A:$K,8,0)</f>
        <v>1500000</v>
      </c>
      <c r="AH172" s="62">
        <f>VLOOKUP(A172,'ANEXO No. 1'!$A:$K,9,0)</f>
        <v>3000000</v>
      </c>
      <c r="AI172" s="62">
        <f>VLOOKUP(A172,'ANEXO No. 1'!$A:$K,10,0)</f>
        <v>1300000</v>
      </c>
      <c r="AJ172" s="62">
        <f t="shared" si="37"/>
        <v>1878300</v>
      </c>
      <c r="AK172" s="62">
        <f t="shared" si="38"/>
        <v>4134900</v>
      </c>
      <c r="AL172" s="62">
        <f t="shared" si="39"/>
        <v>1367600</v>
      </c>
      <c r="AM172" s="11" t="str">
        <f>VLOOKUP(A172,'ANEXO No. 1'!$A:$K,11,0)</f>
        <v>FMARN</v>
      </c>
    </row>
    <row r="173" spans="1:39" s="12" customFormat="1" ht="12" customHeight="1" x14ac:dyDescent="0.25">
      <c r="A173" s="8">
        <v>166</v>
      </c>
      <c r="B173" s="9" t="s">
        <v>175</v>
      </c>
      <c r="C173" s="9" t="s">
        <v>228</v>
      </c>
      <c r="D173" s="9" t="s">
        <v>175</v>
      </c>
      <c r="E173" s="17">
        <v>2</v>
      </c>
      <c r="F173" s="8">
        <v>40</v>
      </c>
      <c r="G173" s="8">
        <v>1</v>
      </c>
      <c r="H173" s="10">
        <v>2500000</v>
      </c>
      <c r="I173" s="10">
        <v>1300000</v>
      </c>
      <c r="J173" s="10">
        <v>2375000</v>
      </c>
      <c r="K173" s="10">
        <v>1300000</v>
      </c>
      <c r="L173" s="10">
        <v>2250000</v>
      </c>
      <c r="M173" s="10">
        <v>1000000</v>
      </c>
      <c r="N173" s="10">
        <v>1913000</v>
      </c>
      <c r="O173" s="10">
        <v>900000</v>
      </c>
      <c r="P173" s="10">
        <v>1531000</v>
      </c>
      <c r="Q173" s="10">
        <v>900000</v>
      </c>
      <c r="R173" s="10">
        <f t="shared" si="27"/>
        <v>2630000</v>
      </c>
      <c r="S173" s="10">
        <f t="shared" si="28"/>
        <v>1367600</v>
      </c>
      <c r="T173" s="10">
        <f t="shared" si="29"/>
        <v>2498500</v>
      </c>
      <c r="U173" s="10">
        <f t="shared" si="30"/>
        <v>1367600</v>
      </c>
      <c r="V173" s="10">
        <f t="shared" si="31"/>
        <v>2367000</v>
      </c>
      <c r="W173" s="10">
        <f t="shared" si="32"/>
        <v>1052000</v>
      </c>
      <c r="X173" s="10">
        <f t="shared" si="33"/>
        <v>2012476</v>
      </c>
      <c r="Y173" s="10">
        <f t="shared" si="34"/>
        <v>946800</v>
      </c>
      <c r="Z173" s="10">
        <f t="shared" si="35"/>
        <v>1610612</v>
      </c>
      <c r="AA173" s="10">
        <f t="shared" si="36"/>
        <v>946800</v>
      </c>
      <c r="AB173" s="11" t="s">
        <v>177</v>
      </c>
      <c r="AD173" s="94">
        <f>VLOOKUP(A173,'ANEXO No. 1'!$A:$K,5,0)</f>
        <v>2</v>
      </c>
      <c r="AE173" s="88">
        <f>VLOOKUP(A173,'ANEXO No. 1'!$A:$K,6,0)</f>
        <v>40</v>
      </c>
      <c r="AF173" s="97">
        <f>VLOOKUP(A173,'ANEXO No. 1'!$A:$K,7,0)</f>
        <v>1</v>
      </c>
      <c r="AG173" s="62">
        <f>VLOOKUP(A173,'ANEXO No. 1'!$A:$K,8,0)</f>
        <v>2500000</v>
      </c>
      <c r="AH173" s="62">
        <f>VLOOKUP(A173,'ANEXO No. 1'!$A:$K,9,0)</f>
        <v>2500000</v>
      </c>
      <c r="AI173" s="62">
        <f>VLOOKUP(A173,'ANEXO No. 1'!$A:$K,10,0)</f>
        <v>1300000</v>
      </c>
      <c r="AJ173" s="62">
        <f t="shared" si="37"/>
        <v>2878300</v>
      </c>
      <c r="AK173" s="62">
        <f t="shared" si="38"/>
        <v>3634900</v>
      </c>
      <c r="AL173" s="62">
        <f t="shared" si="39"/>
        <v>1367600</v>
      </c>
      <c r="AM173" s="11" t="str">
        <f>VLOOKUP(A173,'ANEXO No. 1'!$A:$K,11,0)</f>
        <v>FMARN</v>
      </c>
    </row>
    <row r="174" spans="1:39" s="12" customFormat="1" ht="12" customHeight="1" x14ac:dyDescent="0.25">
      <c r="A174" s="8">
        <v>167</v>
      </c>
      <c r="B174" s="9" t="s">
        <v>175</v>
      </c>
      <c r="C174" s="9" t="s">
        <v>229</v>
      </c>
      <c r="D174" s="9" t="s">
        <v>175</v>
      </c>
      <c r="E174" s="17">
        <v>2</v>
      </c>
      <c r="F174" s="8">
        <v>40</v>
      </c>
      <c r="G174" s="8">
        <v>1</v>
      </c>
      <c r="H174" s="10">
        <v>2500000</v>
      </c>
      <c r="I174" s="10">
        <v>1300000</v>
      </c>
      <c r="J174" s="10">
        <v>2375000</v>
      </c>
      <c r="K174" s="10">
        <v>1300000</v>
      </c>
      <c r="L174" s="10">
        <v>2250000</v>
      </c>
      <c r="M174" s="10">
        <v>1000000</v>
      </c>
      <c r="N174" s="10">
        <v>1913000</v>
      </c>
      <c r="O174" s="10">
        <v>900000</v>
      </c>
      <c r="P174" s="10">
        <v>1531000</v>
      </c>
      <c r="Q174" s="10">
        <v>900000</v>
      </c>
      <c r="R174" s="10">
        <f t="shared" si="27"/>
        <v>2630000</v>
      </c>
      <c r="S174" s="10">
        <f t="shared" si="28"/>
        <v>1367600</v>
      </c>
      <c r="T174" s="10">
        <f t="shared" si="29"/>
        <v>2498500</v>
      </c>
      <c r="U174" s="10">
        <f t="shared" si="30"/>
        <v>1367600</v>
      </c>
      <c r="V174" s="10">
        <f t="shared" si="31"/>
        <v>2367000</v>
      </c>
      <c r="W174" s="10">
        <f t="shared" si="32"/>
        <v>1052000</v>
      </c>
      <c r="X174" s="10">
        <f t="shared" si="33"/>
        <v>2012476</v>
      </c>
      <c r="Y174" s="10">
        <f t="shared" si="34"/>
        <v>946800</v>
      </c>
      <c r="Z174" s="10">
        <f t="shared" si="35"/>
        <v>1610612</v>
      </c>
      <c r="AA174" s="10">
        <f t="shared" si="36"/>
        <v>946800</v>
      </c>
      <c r="AB174" s="11" t="s">
        <v>177</v>
      </c>
      <c r="AD174" s="94">
        <f>VLOOKUP(A174,'ANEXO No. 1'!$A:$K,5,0)</f>
        <v>2</v>
      </c>
      <c r="AE174" s="88">
        <f>VLOOKUP(A174,'ANEXO No. 1'!$A:$K,6,0)</f>
        <v>40</v>
      </c>
      <c r="AF174" s="97">
        <f>VLOOKUP(A174,'ANEXO No. 1'!$A:$K,7,0)</f>
        <v>1</v>
      </c>
      <c r="AG174" s="62">
        <f>VLOOKUP(A174,'ANEXO No. 1'!$A:$K,8,0)</f>
        <v>2500000</v>
      </c>
      <c r="AH174" s="62">
        <f>VLOOKUP(A174,'ANEXO No. 1'!$A:$K,9,0)</f>
        <v>2500000</v>
      </c>
      <c r="AI174" s="62">
        <f>VLOOKUP(A174,'ANEXO No. 1'!$A:$K,10,0)</f>
        <v>1300000</v>
      </c>
      <c r="AJ174" s="62">
        <f t="shared" si="37"/>
        <v>2878300</v>
      </c>
      <c r="AK174" s="62">
        <f t="shared" si="38"/>
        <v>3634900</v>
      </c>
      <c r="AL174" s="62">
        <f t="shared" si="39"/>
        <v>1367600</v>
      </c>
      <c r="AM174" s="11" t="str">
        <f>VLOOKUP(A174,'ANEXO No. 1'!$A:$K,11,0)</f>
        <v>FMARN</v>
      </c>
    </row>
    <row r="175" spans="1:39" s="12" customFormat="1" ht="12" customHeight="1" x14ac:dyDescent="0.25">
      <c r="A175" s="8">
        <v>168</v>
      </c>
      <c r="B175" s="9" t="s">
        <v>175</v>
      </c>
      <c r="C175" s="9" t="s">
        <v>230</v>
      </c>
      <c r="D175" s="9" t="s">
        <v>175</v>
      </c>
      <c r="E175" s="17">
        <v>1</v>
      </c>
      <c r="F175" s="8">
        <v>40</v>
      </c>
      <c r="G175" s="8">
        <v>1</v>
      </c>
      <c r="H175" s="10">
        <v>2500000</v>
      </c>
      <c r="I175" s="10">
        <v>1300000</v>
      </c>
      <c r="J175" s="10">
        <v>2375000</v>
      </c>
      <c r="K175" s="10">
        <v>1300000</v>
      </c>
      <c r="L175" s="10">
        <v>2250000</v>
      </c>
      <c r="M175" s="10">
        <v>1000000</v>
      </c>
      <c r="N175" s="10">
        <v>1913000</v>
      </c>
      <c r="O175" s="10">
        <v>900000</v>
      </c>
      <c r="P175" s="10">
        <v>1531000</v>
      </c>
      <c r="Q175" s="10">
        <v>900000</v>
      </c>
      <c r="R175" s="10">
        <f t="shared" si="27"/>
        <v>2630000</v>
      </c>
      <c r="S175" s="10">
        <f t="shared" si="28"/>
        <v>1367600</v>
      </c>
      <c r="T175" s="10">
        <f t="shared" si="29"/>
        <v>2498500</v>
      </c>
      <c r="U175" s="10">
        <f t="shared" si="30"/>
        <v>1367600</v>
      </c>
      <c r="V175" s="10">
        <f t="shared" si="31"/>
        <v>2367000</v>
      </c>
      <c r="W175" s="10">
        <f t="shared" si="32"/>
        <v>1052000</v>
      </c>
      <c r="X175" s="10">
        <f t="shared" si="33"/>
        <v>2012476</v>
      </c>
      <c r="Y175" s="10">
        <f t="shared" si="34"/>
        <v>946800</v>
      </c>
      <c r="Z175" s="10">
        <f t="shared" si="35"/>
        <v>1610612</v>
      </c>
      <c r="AA175" s="10">
        <f t="shared" si="36"/>
        <v>946800</v>
      </c>
      <c r="AB175" s="11" t="s">
        <v>177</v>
      </c>
      <c r="AD175" s="94">
        <f>VLOOKUP(A175,'ANEXO No. 1'!$A:$K,5,0)</f>
        <v>1</v>
      </c>
      <c r="AE175" s="88">
        <f>VLOOKUP(A175,'ANEXO No. 1'!$A:$K,6,0)</f>
        <v>40</v>
      </c>
      <c r="AF175" s="97">
        <f>VLOOKUP(A175,'ANEXO No. 1'!$A:$K,7,0)</f>
        <v>1</v>
      </c>
      <c r="AG175" s="62">
        <f>VLOOKUP(A175,'ANEXO No. 1'!$A:$K,8,0)</f>
        <v>2500000</v>
      </c>
      <c r="AH175" s="62">
        <f>VLOOKUP(A175,'ANEXO No. 1'!$A:$K,9,0)</f>
        <v>2500000</v>
      </c>
      <c r="AI175" s="62">
        <f>VLOOKUP(A175,'ANEXO No. 1'!$A:$K,10,0)</f>
        <v>1300000</v>
      </c>
      <c r="AJ175" s="62">
        <f t="shared" si="37"/>
        <v>2878300</v>
      </c>
      <c r="AK175" s="62">
        <f t="shared" si="38"/>
        <v>3634900</v>
      </c>
      <c r="AL175" s="62">
        <f t="shared" si="39"/>
        <v>1367600</v>
      </c>
      <c r="AM175" s="11" t="str">
        <f>VLOOKUP(A175,'ANEXO No. 1'!$A:$K,11,0)</f>
        <v>FMARN</v>
      </c>
    </row>
    <row r="176" spans="1:39" s="12" customFormat="1" ht="27.75" customHeight="1" x14ac:dyDescent="0.25">
      <c r="A176" s="8">
        <v>169</v>
      </c>
      <c r="B176" s="9" t="s">
        <v>175</v>
      </c>
      <c r="C176" s="9" t="s">
        <v>231</v>
      </c>
      <c r="D176" s="9" t="s">
        <v>175</v>
      </c>
      <c r="E176" s="17">
        <v>9</v>
      </c>
      <c r="F176" s="8">
        <v>60</v>
      </c>
      <c r="G176" s="8">
        <v>1</v>
      </c>
      <c r="H176" s="10">
        <v>18333000</v>
      </c>
      <c r="I176" s="10">
        <v>1300000</v>
      </c>
      <c r="J176" s="10">
        <v>17460000</v>
      </c>
      <c r="K176" s="10">
        <v>1300000</v>
      </c>
      <c r="L176" s="10">
        <v>16587000</v>
      </c>
      <c r="M176" s="10">
        <v>1000000</v>
      </c>
      <c r="N176" s="10">
        <v>15714000</v>
      </c>
      <c r="O176" s="10">
        <v>900000</v>
      </c>
      <c r="P176" s="10">
        <v>14841000</v>
      </c>
      <c r="Q176" s="10">
        <v>900000</v>
      </c>
      <c r="R176" s="10">
        <f t="shared" si="27"/>
        <v>19286316</v>
      </c>
      <c r="S176" s="10">
        <f t="shared" si="28"/>
        <v>1367600</v>
      </c>
      <c r="T176" s="10">
        <f t="shared" si="29"/>
        <v>18367920</v>
      </c>
      <c r="U176" s="10">
        <f t="shared" si="30"/>
        <v>1367600</v>
      </c>
      <c r="V176" s="10">
        <f t="shared" si="31"/>
        <v>17449524</v>
      </c>
      <c r="W176" s="10">
        <f t="shared" si="32"/>
        <v>1052000</v>
      </c>
      <c r="X176" s="10">
        <f t="shared" si="33"/>
        <v>16531128</v>
      </c>
      <c r="Y176" s="10">
        <f t="shared" si="34"/>
        <v>946800</v>
      </c>
      <c r="Z176" s="10">
        <f t="shared" si="35"/>
        <v>15612732</v>
      </c>
      <c r="AA176" s="10">
        <f t="shared" si="36"/>
        <v>946800</v>
      </c>
      <c r="AB176" s="11" t="s">
        <v>177</v>
      </c>
      <c r="AD176" s="94">
        <f>VLOOKUP(A176,'ANEXO No. 1'!$A:$K,5,0)</f>
        <v>9</v>
      </c>
      <c r="AE176" s="88">
        <f>VLOOKUP(A176,'ANEXO No. 1'!$A:$K,6,0)</f>
        <v>60</v>
      </c>
      <c r="AF176" s="97">
        <f>VLOOKUP(A176,'ANEXO No. 1'!$A:$K,7,0)</f>
        <v>1</v>
      </c>
      <c r="AG176" s="62">
        <f>VLOOKUP(A176,'ANEXO No. 1'!$A:$K,8,0)</f>
        <v>34920000</v>
      </c>
      <c r="AH176" s="62">
        <f>VLOOKUP(A176,'ANEXO No. 1'!$A:$K,9,0)</f>
        <v>34920000</v>
      </c>
      <c r="AI176" s="62">
        <f>VLOOKUP(A176,'ANEXO No. 1'!$A:$K,10,0)</f>
        <v>1300000</v>
      </c>
      <c r="AJ176" s="62">
        <f t="shared" si="37"/>
        <v>35298300</v>
      </c>
      <c r="AK176" s="62">
        <f t="shared" si="38"/>
        <v>36054900</v>
      </c>
      <c r="AL176" s="62">
        <f t="shared" si="39"/>
        <v>1367600</v>
      </c>
      <c r="AM176" s="11" t="str">
        <f>VLOOKUP(A176,'ANEXO No. 1'!$A:$K,11,0)</f>
        <v>FMARN</v>
      </c>
    </row>
    <row r="177" spans="1:39" s="12" customFormat="1" ht="12" customHeight="1" x14ac:dyDescent="0.25">
      <c r="A177" s="8">
        <v>170</v>
      </c>
      <c r="B177" s="9" t="s">
        <v>175</v>
      </c>
      <c r="C177" s="9" t="s">
        <v>232</v>
      </c>
      <c r="D177" s="9" t="s">
        <v>175</v>
      </c>
      <c r="E177" s="17">
        <v>1</v>
      </c>
      <c r="F177" s="8">
        <v>40</v>
      </c>
      <c r="G177" s="8">
        <v>2</v>
      </c>
      <c r="H177" s="10">
        <v>1500000</v>
      </c>
      <c r="I177" s="10">
        <v>1300000</v>
      </c>
      <c r="J177" s="10">
        <v>1425000</v>
      </c>
      <c r="K177" s="10">
        <v>1300000</v>
      </c>
      <c r="L177" s="10">
        <v>1350000</v>
      </c>
      <c r="M177" s="10">
        <v>1000000</v>
      </c>
      <c r="N177" s="10">
        <v>1148000</v>
      </c>
      <c r="O177" s="10">
        <v>900000</v>
      </c>
      <c r="P177" s="10">
        <v>919000</v>
      </c>
      <c r="Q177" s="10">
        <v>900000</v>
      </c>
      <c r="R177" s="10">
        <f t="shared" si="27"/>
        <v>1578000</v>
      </c>
      <c r="S177" s="10">
        <f t="shared" si="28"/>
        <v>1367600</v>
      </c>
      <c r="T177" s="10">
        <f t="shared" si="29"/>
        <v>1499100</v>
      </c>
      <c r="U177" s="10">
        <f t="shared" si="30"/>
        <v>1367600</v>
      </c>
      <c r="V177" s="10">
        <f t="shared" si="31"/>
        <v>1420200</v>
      </c>
      <c r="W177" s="10">
        <f t="shared" si="32"/>
        <v>1052000</v>
      </c>
      <c r="X177" s="10">
        <f t="shared" si="33"/>
        <v>1207696</v>
      </c>
      <c r="Y177" s="10">
        <f t="shared" si="34"/>
        <v>946800</v>
      </c>
      <c r="Z177" s="10">
        <f t="shared" si="35"/>
        <v>966788</v>
      </c>
      <c r="AA177" s="10">
        <f t="shared" si="36"/>
        <v>946800</v>
      </c>
      <c r="AB177" s="11" t="s">
        <v>177</v>
      </c>
      <c r="AD177" s="94">
        <f>VLOOKUP(A177,'ANEXO No. 1'!$A:$K,5,0)</f>
        <v>1</v>
      </c>
      <c r="AE177" s="88">
        <f>VLOOKUP(A177,'ANEXO No. 1'!$A:$K,6,0)</f>
        <v>40</v>
      </c>
      <c r="AF177" s="97">
        <f>VLOOKUP(A177,'ANEXO No. 1'!$A:$K,7,0)</f>
        <v>2</v>
      </c>
      <c r="AG177" s="62">
        <f>VLOOKUP(A177,'ANEXO No. 1'!$A:$K,8,0)</f>
        <v>1500000</v>
      </c>
      <c r="AH177" s="62">
        <f>VLOOKUP(A177,'ANEXO No. 1'!$A:$K,9,0)</f>
        <v>3000000</v>
      </c>
      <c r="AI177" s="62">
        <f>VLOOKUP(A177,'ANEXO No. 1'!$A:$K,10,0)</f>
        <v>1300000</v>
      </c>
      <c r="AJ177" s="62">
        <f t="shared" si="37"/>
        <v>1878300</v>
      </c>
      <c r="AK177" s="62">
        <f t="shared" si="38"/>
        <v>4134900</v>
      </c>
      <c r="AL177" s="62">
        <f t="shared" si="39"/>
        <v>1367600</v>
      </c>
      <c r="AM177" s="11" t="str">
        <f>VLOOKUP(A177,'ANEXO No. 1'!$A:$K,11,0)</f>
        <v>FMARN</v>
      </c>
    </row>
    <row r="178" spans="1:39" s="12" customFormat="1" ht="12" customHeight="1" x14ac:dyDescent="0.25">
      <c r="A178" s="8">
        <v>171</v>
      </c>
      <c r="B178" s="9" t="s">
        <v>175</v>
      </c>
      <c r="C178" s="9" t="s">
        <v>233</v>
      </c>
      <c r="D178" s="9" t="s">
        <v>175</v>
      </c>
      <c r="E178" s="17">
        <v>3</v>
      </c>
      <c r="F178" s="8">
        <v>40</v>
      </c>
      <c r="G178" s="8">
        <v>1</v>
      </c>
      <c r="H178" s="10">
        <v>5000000</v>
      </c>
      <c r="I178" s="10">
        <v>1300000</v>
      </c>
      <c r="J178" s="10">
        <v>4750000</v>
      </c>
      <c r="K178" s="10">
        <v>1300000</v>
      </c>
      <c r="L178" s="10">
        <v>4500000</v>
      </c>
      <c r="M178" s="10">
        <v>1000000</v>
      </c>
      <c r="N178" s="10">
        <v>3825000</v>
      </c>
      <c r="O178" s="10">
        <v>900000</v>
      </c>
      <c r="P178" s="10">
        <v>3060000</v>
      </c>
      <c r="Q178" s="10">
        <v>900000</v>
      </c>
      <c r="R178" s="10">
        <f t="shared" si="27"/>
        <v>5260000</v>
      </c>
      <c r="S178" s="10">
        <f t="shared" si="28"/>
        <v>1367600</v>
      </c>
      <c r="T178" s="10">
        <f t="shared" si="29"/>
        <v>4997000</v>
      </c>
      <c r="U178" s="10">
        <f t="shared" si="30"/>
        <v>1367600</v>
      </c>
      <c r="V178" s="10">
        <f t="shared" si="31"/>
        <v>4734000</v>
      </c>
      <c r="W178" s="10">
        <f t="shared" si="32"/>
        <v>1052000</v>
      </c>
      <c r="X178" s="10">
        <f t="shared" si="33"/>
        <v>4023900</v>
      </c>
      <c r="Y178" s="10">
        <f t="shared" si="34"/>
        <v>946800</v>
      </c>
      <c r="Z178" s="10">
        <f t="shared" si="35"/>
        <v>3219120</v>
      </c>
      <c r="AA178" s="10">
        <f t="shared" si="36"/>
        <v>946800</v>
      </c>
      <c r="AB178" s="11" t="s">
        <v>177</v>
      </c>
      <c r="AD178" s="94">
        <f>VLOOKUP(A178,'ANEXO No. 1'!$A:$K,5,0)</f>
        <v>3</v>
      </c>
      <c r="AE178" s="88">
        <f>VLOOKUP(A178,'ANEXO No. 1'!$A:$K,6,0)</f>
        <v>40</v>
      </c>
      <c r="AF178" s="97">
        <f>VLOOKUP(A178,'ANEXO No. 1'!$A:$K,7,0)</f>
        <v>1</v>
      </c>
      <c r="AG178" s="62">
        <f>VLOOKUP(A178,'ANEXO No. 1'!$A:$K,8,0)</f>
        <v>5000000</v>
      </c>
      <c r="AH178" s="62">
        <f>VLOOKUP(A178,'ANEXO No. 1'!$A:$K,9,0)</f>
        <v>5000000</v>
      </c>
      <c r="AI178" s="62">
        <f>VLOOKUP(A178,'ANEXO No. 1'!$A:$K,10,0)</f>
        <v>1300000</v>
      </c>
      <c r="AJ178" s="62">
        <f t="shared" si="37"/>
        <v>5378300</v>
      </c>
      <c r="AK178" s="62">
        <f t="shared" si="38"/>
        <v>6134900</v>
      </c>
      <c r="AL178" s="62">
        <f t="shared" si="39"/>
        <v>1367600</v>
      </c>
      <c r="AM178" s="11" t="str">
        <f>VLOOKUP(A178,'ANEXO No. 1'!$A:$K,11,0)</f>
        <v>FMARN</v>
      </c>
    </row>
    <row r="179" spans="1:39" s="12" customFormat="1" ht="12" customHeight="1" x14ac:dyDescent="0.25">
      <c r="A179" s="8">
        <v>172</v>
      </c>
      <c r="B179" s="9" t="s">
        <v>175</v>
      </c>
      <c r="C179" s="9" t="s">
        <v>234</v>
      </c>
      <c r="D179" s="9" t="s">
        <v>175</v>
      </c>
      <c r="E179" s="17">
        <v>1</v>
      </c>
      <c r="F179" s="8">
        <v>40</v>
      </c>
      <c r="G179" s="8">
        <v>2</v>
      </c>
      <c r="H179" s="10">
        <v>1500000</v>
      </c>
      <c r="I179" s="10">
        <v>1300000</v>
      </c>
      <c r="J179" s="10">
        <v>1425000</v>
      </c>
      <c r="K179" s="10">
        <v>1300000</v>
      </c>
      <c r="L179" s="10">
        <v>1350000</v>
      </c>
      <c r="M179" s="10">
        <v>1000000</v>
      </c>
      <c r="N179" s="10">
        <v>1148000</v>
      </c>
      <c r="O179" s="10">
        <v>900000</v>
      </c>
      <c r="P179" s="10">
        <v>919000</v>
      </c>
      <c r="Q179" s="10">
        <v>900000</v>
      </c>
      <c r="R179" s="10">
        <f t="shared" si="27"/>
        <v>1578000</v>
      </c>
      <c r="S179" s="10">
        <f t="shared" si="28"/>
        <v>1367600</v>
      </c>
      <c r="T179" s="10">
        <f t="shared" si="29"/>
        <v>1499100</v>
      </c>
      <c r="U179" s="10">
        <f t="shared" si="30"/>
        <v>1367600</v>
      </c>
      <c r="V179" s="10">
        <f t="shared" si="31"/>
        <v>1420200</v>
      </c>
      <c r="W179" s="10">
        <f t="shared" si="32"/>
        <v>1052000</v>
      </c>
      <c r="X179" s="10">
        <f t="shared" si="33"/>
        <v>1207696</v>
      </c>
      <c r="Y179" s="10">
        <f t="shared" si="34"/>
        <v>946800</v>
      </c>
      <c r="Z179" s="10">
        <f t="shared" si="35"/>
        <v>966788</v>
      </c>
      <c r="AA179" s="10">
        <f t="shared" si="36"/>
        <v>946800</v>
      </c>
      <c r="AB179" s="11" t="s">
        <v>177</v>
      </c>
      <c r="AD179" s="94">
        <f>VLOOKUP(A179,'ANEXO No. 1'!$A:$K,5,0)</f>
        <v>1</v>
      </c>
      <c r="AE179" s="88">
        <f>VLOOKUP(A179,'ANEXO No. 1'!$A:$K,6,0)</f>
        <v>40</v>
      </c>
      <c r="AF179" s="97">
        <f>VLOOKUP(A179,'ANEXO No. 1'!$A:$K,7,0)</f>
        <v>2</v>
      </c>
      <c r="AG179" s="62">
        <f>VLOOKUP(A179,'ANEXO No. 1'!$A:$K,8,0)</f>
        <v>1500000</v>
      </c>
      <c r="AH179" s="62">
        <f>VLOOKUP(A179,'ANEXO No. 1'!$A:$K,9,0)</f>
        <v>3000000</v>
      </c>
      <c r="AI179" s="62">
        <f>VLOOKUP(A179,'ANEXO No. 1'!$A:$K,10,0)</f>
        <v>1300000</v>
      </c>
      <c r="AJ179" s="62">
        <f t="shared" si="37"/>
        <v>1878300</v>
      </c>
      <c r="AK179" s="62">
        <f t="shared" si="38"/>
        <v>4134900</v>
      </c>
      <c r="AL179" s="62">
        <f t="shared" si="39"/>
        <v>1367600</v>
      </c>
      <c r="AM179" s="11" t="str">
        <f>VLOOKUP(A179,'ANEXO No. 1'!$A:$K,11,0)</f>
        <v>FMARN</v>
      </c>
    </row>
    <row r="180" spans="1:39" s="12" customFormat="1" ht="12" customHeight="1" x14ac:dyDescent="0.25">
      <c r="A180" s="8">
        <v>173</v>
      </c>
      <c r="B180" s="9" t="s">
        <v>175</v>
      </c>
      <c r="C180" s="9" t="s">
        <v>235</v>
      </c>
      <c r="D180" s="9" t="s">
        <v>175</v>
      </c>
      <c r="E180" s="17">
        <v>1</v>
      </c>
      <c r="F180" s="8">
        <v>40</v>
      </c>
      <c r="G180" s="8">
        <v>1</v>
      </c>
      <c r="H180" s="10">
        <v>1500000</v>
      </c>
      <c r="I180" s="10">
        <v>1300000</v>
      </c>
      <c r="J180" s="10">
        <v>1425000</v>
      </c>
      <c r="K180" s="10">
        <v>1300000</v>
      </c>
      <c r="L180" s="10">
        <v>1350000</v>
      </c>
      <c r="M180" s="10">
        <v>1000000</v>
      </c>
      <c r="N180" s="10">
        <v>1148000</v>
      </c>
      <c r="O180" s="10">
        <v>900000</v>
      </c>
      <c r="P180" s="10">
        <v>919000</v>
      </c>
      <c r="Q180" s="10">
        <v>900000</v>
      </c>
      <c r="R180" s="10">
        <f t="shared" si="27"/>
        <v>1578000</v>
      </c>
      <c r="S180" s="10">
        <f t="shared" si="28"/>
        <v>1367600</v>
      </c>
      <c r="T180" s="10">
        <f t="shared" si="29"/>
        <v>1499100</v>
      </c>
      <c r="U180" s="10">
        <f t="shared" si="30"/>
        <v>1367600</v>
      </c>
      <c r="V180" s="10">
        <f t="shared" si="31"/>
        <v>1420200</v>
      </c>
      <c r="W180" s="10">
        <f t="shared" si="32"/>
        <v>1052000</v>
      </c>
      <c r="X180" s="10">
        <f t="shared" si="33"/>
        <v>1207696</v>
      </c>
      <c r="Y180" s="10">
        <f t="shared" si="34"/>
        <v>946800</v>
      </c>
      <c r="Z180" s="10">
        <f t="shared" si="35"/>
        <v>966788</v>
      </c>
      <c r="AA180" s="10">
        <f t="shared" si="36"/>
        <v>946800</v>
      </c>
      <c r="AB180" s="11" t="s">
        <v>177</v>
      </c>
      <c r="AD180" s="94">
        <f>VLOOKUP(A180,'ANEXO No. 1'!$A:$K,5,0)</f>
        <v>1</v>
      </c>
      <c r="AE180" s="88">
        <f>VLOOKUP(A180,'ANEXO No. 1'!$A:$K,6,0)</f>
        <v>40</v>
      </c>
      <c r="AF180" s="97">
        <f>VLOOKUP(A180,'ANEXO No. 1'!$A:$K,7,0)</f>
        <v>1</v>
      </c>
      <c r="AG180" s="62">
        <f>VLOOKUP(A180,'ANEXO No. 1'!$A:$K,8,0)</f>
        <v>1500000</v>
      </c>
      <c r="AH180" s="62">
        <f>VLOOKUP(A180,'ANEXO No. 1'!$A:$K,9,0)</f>
        <v>1500000</v>
      </c>
      <c r="AI180" s="62">
        <f>VLOOKUP(A180,'ANEXO No. 1'!$A:$K,10,0)</f>
        <v>1300000</v>
      </c>
      <c r="AJ180" s="62">
        <f t="shared" si="37"/>
        <v>1878300</v>
      </c>
      <c r="AK180" s="62">
        <f t="shared" si="38"/>
        <v>2634900</v>
      </c>
      <c r="AL180" s="62">
        <f t="shared" si="39"/>
        <v>1367600</v>
      </c>
      <c r="AM180" s="11" t="str">
        <f>VLOOKUP(A180,'ANEXO No. 1'!$A:$K,11,0)</f>
        <v>FMARN</v>
      </c>
    </row>
    <row r="181" spans="1:39" s="12" customFormat="1" ht="12" customHeight="1" x14ac:dyDescent="0.25">
      <c r="A181" s="8">
        <v>174</v>
      </c>
      <c r="B181" s="9" t="s">
        <v>175</v>
      </c>
      <c r="C181" s="9" t="s">
        <v>236</v>
      </c>
      <c r="D181" s="9" t="s">
        <v>175</v>
      </c>
      <c r="E181" s="17">
        <v>1</v>
      </c>
      <c r="F181" s="8">
        <v>40</v>
      </c>
      <c r="G181" s="8">
        <v>1</v>
      </c>
      <c r="H181" s="10">
        <v>1500000</v>
      </c>
      <c r="I181" s="10">
        <v>1300000</v>
      </c>
      <c r="J181" s="10">
        <v>1425000</v>
      </c>
      <c r="K181" s="10">
        <v>1300000</v>
      </c>
      <c r="L181" s="10">
        <v>1350000</v>
      </c>
      <c r="M181" s="10">
        <v>1000000</v>
      </c>
      <c r="N181" s="10">
        <v>1148000</v>
      </c>
      <c r="O181" s="10">
        <v>900000</v>
      </c>
      <c r="P181" s="10">
        <v>919000</v>
      </c>
      <c r="Q181" s="10">
        <v>900000</v>
      </c>
      <c r="R181" s="10">
        <f t="shared" si="27"/>
        <v>1578000</v>
      </c>
      <c r="S181" s="10">
        <f t="shared" si="28"/>
        <v>1367600</v>
      </c>
      <c r="T181" s="10">
        <f t="shared" si="29"/>
        <v>1499100</v>
      </c>
      <c r="U181" s="10">
        <f t="shared" si="30"/>
        <v>1367600</v>
      </c>
      <c r="V181" s="10">
        <f t="shared" si="31"/>
        <v>1420200</v>
      </c>
      <c r="W181" s="10">
        <f t="shared" si="32"/>
        <v>1052000</v>
      </c>
      <c r="X181" s="10">
        <f t="shared" si="33"/>
        <v>1207696</v>
      </c>
      <c r="Y181" s="10">
        <f t="shared" si="34"/>
        <v>946800</v>
      </c>
      <c r="Z181" s="10">
        <f t="shared" si="35"/>
        <v>966788</v>
      </c>
      <c r="AA181" s="10">
        <f t="shared" si="36"/>
        <v>946800</v>
      </c>
      <c r="AB181" s="11" t="s">
        <v>177</v>
      </c>
      <c r="AD181" s="94">
        <f>VLOOKUP(A181,'ANEXO No. 1'!$A:$K,5,0)</f>
        <v>1</v>
      </c>
      <c r="AE181" s="88">
        <f>VLOOKUP(A181,'ANEXO No. 1'!$A:$K,6,0)</f>
        <v>40</v>
      </c>
      <c r="AF181" s="97">
        <f>VLOOKUP(A181,'ANEXO No. 1'!$A:$K,7,0)</f>
        <v>1</v>
      </c>
      <c r="AG181" s="62">
        <f>VLOOKUP(A181,'ANEXO No. 1'!$A:$K,8,0)</f>
        <v>1500000</v>
      </c>
      <c r="AH181" s="62">
        <f>VLOOKUP(A181,'ANEXO No. 1'!$A:$K,9,0)</f>
        <v>1500000</v>
      </c>
      <c r="AI181" s="62">
        <f>VLOOKUP(A181,'ANEXO No. 1'!$A:$K,10,0)</f>
        <v>1300000</v>
      </c>
      <c r="AJ181" s="62">
        <f t="shared" si="37"/>
        <v>1878300</v>
      </c>
      <c r="AK181" s="62">
        <f t="shared" si="38"/>
        <v>2634900</v>
      </c>
      <c r="AL181" s="62">
        <f t="shared" si="39"/>
        <v>1367600</v>
      </c>
      <c r="AM181" s="11" t="str">
        <f>VLOOKUP(A181,'ANEXO No. 1'!$A:$K,11,0)</f>
        <v>FMARN</v>
      </c>
    </row>
    <row r="182" spans="1:39" s="12" customFormat="1" ht="12" customHeight="1" x14ac:dyDescent="0.25">
      <c r="A182" s="8">
        <v>175</v>
      </c>
      <c r="B182" s="9" t="s">
        <v>175</v>
      </c>
      <c r="C182" s="9" t="s">
        <v>237</v>
      </c>
      <c r="D182" s="9" t="s">
        <v>175</v>
      </c>
      <c r="E182" s="17">
        <v>1</v>
      </c>
      <c r="F182" s="8">
        <v>40</v>
      </c>
      <c r="G182" s="8">
        <v>2</v>
      </c>
      <c r="H182" s="10">
        <v>1500000</v>
      </c>
      <c r="I182" s="10">
        <v>1300000</v>
      </c>
      <c r="J182" s="10">
        <v>1425000</v>
      </c>
      <c r="K182" s="10">
        <v>1300000</v>
      </c>
      <c r="L182" s="10">
        <v>1350000</v>
      </c>
      <c r="M182" s="10">
        <v>1000000</v>
      </c>
      <c r="N182" s="10">
        <v>1148000</v>
      </c>
      <c r="O182" s="10">
        <v>900000</v>
      </c>
      <c r="P182" s="10">
        <v>919000</v>
      </c>
      <c r="Q182" s="10">
        <v>900000</v>
      </c>
      <c r="R182" s="10">
        <f t="shared" si="27"/>
        <v>1578000</v>
      </c>
      <c r="S182" s="10">
        <f t="shared" si="28"/>
        <v>1367600</v>
      </c>
      <c r="T182" s="10">
        <f t="shared" si="29"/>
        <v>1499100</v>
      </c>
      <c r="U182" s="10">
        <f t="shared" si="30"/>
        <v>1367600</v>
      </c>
      <c r="V182" s="10">
        <f t="shared" si="31"/>
        <v>1420200</v>
      </c>
      <c r="W182" s="10">
        <f t="shared" si="32"/>
        <v>1052000</v>
      </c>
      <c r="X182" s="10">
        <f t="shared" si="33"/>
        <v>1207696</v>
      </c>
      <c r="Y182" s="10">
        <f t="shared" si="34"/>
        <v>946800</v>
      </c>
      <c r="Z182" s="10">
        <f t="shared" si="35"/>
        <v>966788</v>
      </c>
      <c r="AA182" s="10">
        <f t="shared" si="36"/>
        <v>946800</v>
      </c>
      <c r="AB182" s="11" t="s">
        <v>177</v>
      </c>
      <c r="AD182" s="94">
        <f>VLOOKUP(A182,'ANEXO No. 1'!$A:$K,5,0)</f>
        <v>1</v>
      </c>
      <c r="AE182" s="88">
        <f>VLOOKUP(A182,'ANEXO No. 1'!$A:$K,6,0)</f>
        <v>40</v>
      </c>
      <c r="AF182" s="97">
        <f>VLOOKUP(A182,'ANEXO No. 1'!$A:$K,7,0)</f>
        <v>2</v>
      </c>
      <c r="AG182" s="62">
        <f>VLOOKUP(A182,'ANEXO No. 1'!$A:$K,8,0)</f>
        <v>1500000</v>
      </c>
      <c r="AH182" s="62">
        <f>VLOOKUP(A182,'ANEXO No. 1'!$A:$K,9,0)</f>
        <v>3000000</v>
      </c>
      <c r="AI182" s="62">
        <f>VLOOKUP(A182,'ANEXO No. 1'!$A:$K,10,0)</f>
        <v>1300000</v>
      </c>
      <c r="AJ182" s="62">
        <f t="shared" si="37"/>
        <v>1878300</v>
      </c>
      <c r="AK182" s="62">
        <f t="shared" si="38"/>
        <v>4134900</v>
      </c>
      <c r="AL182" s="62">
        <f t="shared" si="39"/>
        <v>1367600</v>
      </c>
      <c r="AM182" s="11" t="str">
        <f>VLOOKUP(A182,'ANEXO No. 1'!$A:$K,11,0)</f>
        <v>FMARN</v>
      </c>
    </row>
    <row r="183" spans="1:39" s="12" customFormat="1" ht="12" customHeight="1" x14ac:dyDescent="0.25">
      <c r="A183" s="8">
        <v>176</v>
      </c>
      <c r="B183" s="9" t="s">
        <v>175</v>
      </c>
      <c r="C183" s="9" t="s">
        <v>238</v>
      </c>
      <c r="D183" s="9" t="s">
        <v>175</v>
      </c>
      <c r="E183" s="17">
        <v>1</v>
      </c>
      <c r="F183" s="8">
        <v>40</v>
      </c>
      <c r="G183" s="8">
        <v>2</v>
      </c>
      <c r="H183" s="10">
        <v>2500000</v>
      </c>
      <c r="I183" s="10">
        <v>1300000</v>
      </c>
      <c r="J183" s="10">
        <v>2375000</v>
      </c>
      <c r="K183" s="10">
        <v>1300000</v>
      </c>
      <c r="L183" s="10">
        <v>2250000</v>
      </c>
      <c r="M183" s="10">
        <v>1000000</v>
      </c>
      <c r="N183" s="10">
        <v>1913000</v>
      </c>
      <c r="O183" s="10">
        <v>900000</v>
      </c>
      <c r="P183" s="10">
        <v>1531000</v>
      </c>
      <c r="Q183" s="10">
        <v>900000</v>
      </c>
      <c r="R183" s="10">
        <f t="shared" si="27"/>
        <v>2630000</v>
      </c>
      <c r="S183" s="10">
        <f t="shared" si="28"/>
        <v>1367600</v>
      </c>
      <c r="T183" s="10">
        <f t="shared" si="29"/>
        <v>2498500</v>
      </c>
      <c r="U183" s="10">
        <f t="shared" si="30"/>
        <v>1367600</v>
      </c>
      <c r="V183" s="10">
        <f t="shared" si="31"/>
        <v>2367000</v>
      </c>
      <c r="W183" s="10">
        <f t="shared" si="32"/>
        <v>1052000</v>
      </c>
      <c r="X183" s="10">
        <f t="shared" si="33"/>
        <v>2012476</v>
      </c>
      <c r="Y183" s="10">
        <f t="shared" si="34"/>
        <v>946800</v>
      </c>
      <c r="Z183" s="10">
        <f t="shared" si="35"/>
        <v>1610612</v>
      </c>
      <c r="AA183" s="10">
        <f t="shared" si="36"/>
        <v>946800</v>
      </c>
      <c r="AB183" s="11" t="s">
        <v>177</v>
      </c>
      <c r="AD183" s="94">
        <f>VLOOKUP(A183,'ANEXO No. 1'!$A:$K,5,0)</f>
        <v>1</v>
      </c>
      <c r="AE183" s="88">
        <f>VLOOKUP(A183,'ANEXO No. 1'!$A:$K,6,0)</f>
        <v>40</v>
      </c>
      <c r="AF183" s="97">
        <f>VLOOKUP(A183,'ANEXO No. 1'!$A:$K,7,0)</f>
        <v>2</v>
      </c>
      <c r="AG183" s="62">
        <f>VLOOKUP(A183,'ANEXO No. 1'!$A:$K,8,0)</f>
        <v>2500000</v>
      </c>
      <c r="AH183" s="62">
        <f>VLOOKUP(A183,'ANEXO No. 1'!$A:$K,9,0)</f>
        <v>5000000</v>
      </c>
      <c r="AI183" s="62">
        <f>VLOOKUP(A183,'ANEXO No. 1'!$A:$K,10,0)</f>
        <v>1300000</v>
      </c>
      <c r="AJ183" s="62">
        <f t="shared" si="37"/>
        <v>2878300</v>
      </c>
      <c r="AK183" s="62">
        <f t="shared" si="38"/>
        <v>6134900</v>
      </c>
      <c r="AL183" s="62">
        <f t="shared" si="39"/>
        <v>1367600</v>
      </c>
      <c r="AM183" s="11" t="str">
        <f>VLOOKUP(A183,'ANEXO No. 1'!$A:$K,11,0)</f>
        <v>FMARN</v>
      </c>
    </row>
    <row r="184" spans="1:39" s="12" customFormat="1" ht="12" customHeight="1" x14ac:dyDescent="0.25">
      <c r="A184" s="8">
        <v>177</v>
      </c>
      <c r="B184" s="9" t="s">
        <v>175</v>
      </c>
      <c r="C184" s="9" t="s">
        <v>238</v>
      </c>
      <c r="D184" s="9" t="s">
        <v>175</v>
      </c>
      <c r="E184" s="17">
        <v>3</v>
      </c>
      <c r="F184" s="8">
        <v>40</v>
      </c>
      <c r="G184" s="8">
        <v>2</v>
      </c>
      <c r="H184" s="10">
        <v>3800000</v>
      </c>
      <c r="I184" s="10">
        <v>1300000</v>
      </c>
      <c r="J184" s="10">
        <v>3610000</v>
      </c>
      <c r="K184" s="10">
        <v>1300000</v>
      </c>
      <c r="L184" s="10">
        <v>3420000</v>
      </c>
      <c r="M184" s="10">
        <v>1000000</v>
      </c>
      <c r="N184" s="10">
        <v>2907000</v>
      </c>
      <c r="O184" s="10">
        <v>900000</v>
      </c>
      <c r="P184" s="10">
        <v>2326000</v>
      </c>
      <c r="Q184" s="10">
        <v>900000</v>
      </c>
      <c r="R184" s="10">
        <f t="shared" si="27"/>
        <v>3997600</v>
      </c>
      <c r="S184" s="10">
        <f t="shared" si="28"/>
        <v>1367600</v>
      </c>
      <c r="T184" s="10">
        <f t="shared" si="29"/>
        <v>3797720</v>
      </c>
      <c r="U184" s="10">
        <f t="shared" si="30"/>
        <v>1367600</v>
      </c>
      <c r="V184" s="10">
        <f t="shared" si="31"/>
        <v>3597840</v>
      </c>
      <c r="W184" s="10">
        <f t="shared" si="32"/>
        <v>1052000</v>
      </c>
      <c r="X184" s="10">
        <f t="shared" si="33"/>
        <v>3058164</v>
      </c>
      <c r="Y184" s="10">
        <f t="shared" si="34"/>
        <v>946800</v>
      </c>
      <c r="Z184" s="10">
        <f t="shared" si="35"/>
        <v>2446952</v>
      </c>
      <c r="AA184" s="10">
        <f t="shared" si="36"/>
        <v>946800</v>
      </c>
      <c r="AB184" s="11" t="s">
        <v>177</v>
      </c>
      <c r="AD184" s="94">
        <f>VLOOKUP(A184,'ANEXO No. 1'!$A:$K,5,0)</f>
        <v>3</v>
      </c>
      <c r="AE184" s="88">
        <f>VLOOKUP(A184,'ANEXO No. 1'!$A:$K,6,0)</f>
        <v>40</v>
      </c>
      <c r="AF184" s="97">
        <f>VLOOKUP(A184,'ANEXO No. 1'!$A:$K,7,0)</f>
        <v>2</v>
      </c>
      <c r="AG184" s="62">
        <f>VLOOKUP(A184,'ANEXO No. 1'!$A:$K,8,0)</f>
        <v>3800000</v>
      </c>
      <c r="AH184" s="62">
        <f>VLOOKUP(A184,'ANEXO No. 1'!$A:$K,9,0)</f>
        <v>7600000</v>
      </c>
      <c r="AI184" s="62">
        <f>VLOOKUP(A184,'ANEXO No. 1'!$A:$K,10,0)</f>
        <v>1300000</v>
      </c>
      <c r="AJ184" s="62">
        <f t="shared" si="37"/>
        <v>4178300</v>
      </c>
      <c r="AK184" s="62">
        <f t="shared" si="38"/>
        <v>8734900</v>
      </c>
      <c r="AL184" s="62">
        <f t="shared" si="39"/>
        <v>1367600</v>
      </c>
      <c r="AM184" s="11" t="str">
        <f>VLOOKUP(A184,'ANEXO No. 1'!$A:$K,11,0)</f>
        <v>FMARN</v>
      </c>
    </row>
    <row r="185" spans="1:39" s="12" customFormat="1" ht="12" customHeight="1" x14ac:dyDescent="0.25">
      <c r="A185" s="8">
        <v>178</v>
      </c>
      <c r="B185" s="9" t="s">
        <v>175</v>
      </c>
      <c r="C185" s="9" t="s">
        <v>239</v>
      </c>
      <c r="D185" s="9" t="s">
        <v>175</v>
      </c>
      <c r="E185" s="17">
        <v>1</v>
      </c>
      <c r="F185" s="8">
        <v>40</v>
      </c>
      <c r="G185" s="8">
        <v>1</v>
      </c>
      <c r="H185" s="10">
        <v>2500000</v>
      </c>
      <c r="I185" s="10">
        <v>1300000</v>
      </c>
      <c r="J185" s="10">
        <v>2375000</v>
      </c>
      <c r="K185" s="10">
        <v>1300000</v>
      </c>
      <c r="L185" s="10">
        <v>2250000</v>
      </c>
      <c r="M185" s="10">
        <v>1000000</v>
      </c>
      <c r="N185" s="10">
        <v>1913000</v>
      </c>
      <c r="O185" s="10">
        <v>900000</v>
      </c>
      <c r="P185" s="10">
        <v>1531000</v>
      </c>
      <c r="Q185" s="10">
        <v>900000</v>
      </c>
      <c r="R185" s="10">
        <f t="shared" si="27"/>
        <v>2630000</v>
      </c>
      <c r="S185" s="10">
        <f t="shared" si="28"/>
        <v>1367600</v>
      </c>
      <c r="T185" s="10">
        <f t="shared" si="29"/>
        <v>2498500</v>
      </c>
      <c r="U185" s="10">
        <f t="shared" si="30"/>
        <v>1367600</v>
      </c>
      <c r="V185" s="10">
        <f t="shared" si="31"/>
        <v>2367000</v>
      </c>
      <c r="W185" s="10">
        <f t="shared" si="32"/>
        <v>1052000</v>
      </c>
      <c r="X185" s="10">
        <f t="shared" si="33"/>
        <v>2012476</v>
      </c>
      <c r="Y185" s="10">
        <f t="shared" si="34"/>
        <v>946800</v>
      </c>
      <c r="Z185" s="10">
        <f t="shared" si="35"/>
        <v>1610612</v>
      </c>
      <c r="AA185" s="10">
        <f t="shared" si="36"/>
        <v>946800</v>
      </c>
      <c r="AB185" s="11" t="s">
        <v>177</v>
      </c>
      <c r="AD185" s="94">
        <f>VLOOKUP(A185,'ANEXO No. 1'!$A:$K,5,0)</f>
        <v>1</v>
      </c>
      <c r="AE185" s="88">
        <f>VLOOKUP(A185,'ANEXO No. 1'!$A:$K,6,0)</f>
        <v>40</v>
      </c>
      <c r="AF185" s="97">
        <f>VLOOKUP(A185,'ANEXO No. 1'!$A:$K,7,0)</f>
        <v>1</v>
      </c>
      <c r="AG185" s="62">
        <f>VLOOKUP(A185,'ANEXO No. 1'!$A:$K,8,0)</f>
        <v>2500000</v>
      </c>
      <c r="AH185" s="62">
        <f>VLOOKUP(A185,'ANEXO No. 1'!$A:$K,9,0)</f>
        <v>2500000</v>
      </c>
      <c r="AI185" s="62">
        <f>VLOOKUP(A185,'ANEXO No. 1'!$A:$K,10,0)</f>
        <v>1300000</v>
      </c>
      <c r="AJ185" s="62">
        <f t="shared" si="37"/>
        <v>2878300</v>
      </c>
      <c r="AK185" s="62">
        <f t="shared" si="38"/>
        <v>3634900</v>
      </c>
      <c r="AL185" s="62">
        <f t="shared" si="39"/>
        <v>1367600</v>
      </c>
      <c r="AM185" s="11" t="str">
        <f>VLOOKUP(A185,'ANEXO No. 1'!$A:$K,11,0)</f>
        <v>FMARN</v>
      </c>
    </row>
    <row r="186" spans="1:39" s="12" customFormat="1" ht="12" customHeight="1" x14ac:dyDescent="0.25">
      <c r="A186" s="8">
        <v>179</v>
      </c>
      <c r="B186" s="9" t="s">
        <v>175</v>
      </c>
      <c r="C186" s="9" t="s">
        <v>240</v>
      </c>
      <c r="D186" s="9" t="s">
        <v>175</v>
      </c>
      <c r="E186" s="17">
        <v>1</v>
      </c>
      <c r="F186" s="8">
        <v>40</v>
      </c>
      <c r="G186" s="8">
        <v>1</v>
      </c>
      <c r="H186" s="10">
        <v>1500000</v>
      </c>
      <c r="I186" s="10">
        <v>1300000</v>
      </c>
      <c r="J186" s="10">
        <v>1425000</v>
      </c>
      <c r="K186" s="10">
        <v>1300000</v>
      </c>
      <c r="L186" s="10">
        <v>1350000</v>
      </c>
      <c r="M186" s="10">
        <v>1000000</v>
      </c>
      <c r="N186" s="10">
        <v>1148000</v>
      </c>
      <c r="O186" s="10">
        <v>900000</v>
      </c>
      <c r="P186" s="10">
        <v>919000</v>
      </c>
      <c r="Q186" s="10">
        <v>900000</v>
      </c>
      <c r="R186" s="10">
        <f t="shared" si="27"/>
        <v>1578000</v>
      </c>
      <c r="S186" s="10">
        <f t="shared" si="28"/>
        <v>1367600</v>
      </c>
      <c r="T186" s="10">
        <f t="shared" si="29"/>
        <v>1499100</v>
      </c>
      <c r="U186" s="10">
        <f t="shared" si="30"/>
        <v>1367600</v>
      </c>
      <c r="V186" s="10">
        <f t="shared" si="31"/>
        <v>1420200</v>
      </c>
      <c r="W186" s="10">
        <f t="shared" si="32"/>
        <v>1052000</v>
      </c>
      <c r="X186" s="10">
        <f t="shared" si="33"/>
        <v>1207696</v>
      </c>
      <c r="Y186" s="10">
        <f t="shared" si="34"/>
        <v>946800</v>
      </c>
      <c r="Z186" s="10">
        <f t="shared" si="35"/>
        <v>966788</v>
      </c>
      <c r="AA186" s="10">
        <f t="shared" si="36"/>
        <v>946800</v>
      </c>
      <c r="AB186" s="11" t="s">
        <v>177</v>
      </c>
      <c r="AD186" s="94">
        <f>VLOOKUP(A186,'ANEXO No. 1'!$A:$K,5,0)</f>
        <v>1</v>
      </c>
      <c r="AE186" s="88">
        <f>VLOOKUP(A186,'ANEXO No. 1'!$A:$K,6,0)</f>
        <v>40</v>
      </c>
      <c r="AF186" s="97">
        <f>VLOOKUP(A186,'ANEXO No. 1'!$A:$K,7,0)</f>
        <v>1</v>
      </c>
      <c r="AG186" s="62">
        <f>VLOOKUP(A186,'ANEXO No. 1'!$A:$K,8,0)</f>
        <v>1500000</v>
      </c>
      <c r="AH186" s="62">
        <f>VLOOKUP(A186,'ANEXO No. 1'!$A:$K,9,0)</f>
        <v>1500000</v>
      </c>
      <c r="AI186" s="62">
        <f>VLOOKUP(A186,'ANEXO No. 1'!$A:$K,10,0)</f>
        <v>1300000</v>
      </c>
      <c r="AJ186" s="62">
        <f t="shared" si="37"/>
        <v>1878300</v>
      </c>
      <c r="AK186" s="62">
        <f t="shared" si="38"/>
        <v>2634900</v>
      </c>
      <c r="AL186" s="62">
        <f t="shared" si="39"/>
        <v>1367600</v>
      </c>
      <c r="AM186" s="11" t="str">
        <f>VLOOKUP(A186,'ANEXO No. 1'!$A:$K,11,0)</f>
        <v>FMARN</v>
      </c>
    </row>
    <row r="187" spans="1:39" s="12" customFormat="1" ht="12" customHeight="1" x14ac:dyDescent="0.25">
      <c r="A187" s="8">
        <v>180</v>
      </c>
      <c r="B187" s="9" t="s">
        <v>175</v>
      </c>
      <c r="C187" s="9" t="s">
        <v>241</v>
      </c>
      <c r="D187" s="9" t="s">
        <v>175</v>
      </c>
      <c r="E187" s="17">
        <v>9</v>
      </c>
      <c r="F187" s="8">
        <v>60</v>
      </c>
      <c r="G187" s="8">
        <v>1</v>
      </c>
      <c r="H187" s="10">
        <v>18333000</v>
      </c>
      <c r="I187" s="10">
        <v>1300000</v>
      </c>
      <c r="J187" s="10">
        <v>17460000</v>
      </c>
      <c r="K187" s="10">
        <v>1300000</v>
      </c>
      <c r="L187" s="10">
        <v>16587000</v>
      </c>
      <c r="M187" s="10">
        <v>1000000</v>
      </c>
      <c r="N187" s="10">
        <v>15714000</v>
      </c>
      <c r="O187" s="10">
        <v>900000</v>
      </c>
      <c r="P187" s="10">
        <v>14841000</v>
      </c>
      <c r="Q187" s="10">
        <v>900000</v>
      </c>
      <c r="R187" s="10">
        <f t="shared" si="27"/>
        <v>19286316</v>
      </c>
      <c r="S187" s="10">
        <f t="shared" si="28"/>
        <v>1367600</v>
      </c>
      <c r="T187" s="10">
        <f t="shared" si="29"/>
        <v>18367920</v>
      </c>
      <c r="U187" s="10">
        <f t="shared" si="30"/>
        <v>1367600</v>
      </c>
      <c r="V187" s="10">
        <f t="shared" si="31"/>
        <v>17449524</v>
      </c>
      <c r="W187" s="10">
        <f t="shared" si="32"/>
        <v>1052000</v>
      </c>
      <c r="X187" s="10">
        <f t="shared" si="33"/>
        <v>16531128</v>
      </c>
      <c r="Y187" s="10">
        <f t="shared" si="34"/>
        <v>946800</v>
      </c>
      <c r="Z187" s="10">
        <f t="shared" si="35"/>
        <v>15612732</v>
      </c>
      <c r="AA187" s="10">
        <f t="shared" si="36"/>
        <v>946800</v>
      </c>
      <c r="AB187" s="11" t="s">
        <v>177</v>
      </c>
      <c r="AD187" s="94">
        <f>VLOOKUP(A187,'ANEXO No. 1'!$A:$K,5,0)</f>
        <v>9</v>
      </c>
      <c r="AE187" s="88">
        <f>VLOOKUP(A187,'ANEXO No. 1'!$A:$K,6,0)</f>
        <v>60</v>
      </c>
      <c r="AF187" s="97">
        <f>VLOOKUP(A187,'ANEXO No. 1'!$A:$K,7,0)</f>
        <v>1</v>
      </c>
      <c r="AG187" s="62">
        <f>VLOOKUP(A187,'ANEXO No. 1'!$A:$K,8,0)</f>
        <v>34920000</v>
      </c>
      <c r="AH187" s="62">
        <f>VLOOKUP(A187,'ANEXO No. 1'!$A:$K,9,0)</f>
        <v>34920000</v>
      </c>
      <c r="AI187" s="62">
        <f>VLOOKUP(A187,'ANEXO No. 1'!$A:$K,10,0)</f>
        <v>1300000</v>
      </c>
      <c r="AJ187" s="62">
        <f t="shared" si="37"/>
        <v>35298300</v>
      </c>
      <c r="AK187" s="62">
        <f t="shared" si="38"/>
        <v>36054900</v>
      </c>
      <c r="AL187" s="62">
        <f t="shared" si="39"/>
        <v>1367600</v>
      </c>
      <c r="AM187" s="11" t="str">
        <f>VLOOKUP(A187,'ANEXO No. 1'!$A:$K,11,0)</f>
        <v>FMARN</v>
      </c>
    </row>
    <row r="188" spans="1:39" s="12" customFormat="1" ht="12" customHeight="1" x14ac:dyDescent="0.25">
      <c r="A188" s="8">
        <v>181</v>
      </c>
      <c r="B188" s="9" t="s">
        <v>175</v>
      </c>
      <c r="C188" s="9" t="s">
        <v>242</v>
      </c>
      <c r="D188" s="9" t="s">
        <v>175</v>
      </c>
      <c r="E188" s="17">
        <v>1</v>
      </c>
      <c r="F188" s="8">
        <v>40</v>
      </c>
      <c r="G188" s="8">
        <v>2</v>
      </c>
      <c r="H188" s="10">
        <v>1500000</v>
      </c>
      <c r="I188" s="10">
        <v>1300000</v>
      </c>
      <c r="J188" s="10">
        <v>1425000</v>
      </c>
      <c r="K188" s="10">
        <v>1300000</v>
      </c>
      <c r="L188" s="10">
        <v>1350000</v>
      </c>
      <c r="M188" s="10">
        <v>1000000</v>
      </c>
      <c r="N188" s="10">
        <v>1148000</v>
      </c>
      <c r="O188" s="10">
        <v>900000</v>
      </c>
      <c r="P188" s="10">
        <v>919000</v>
      </c>
      <c r="Q188" s="10">
        <v>900000</v>
      </c>
      <c r="R188" s="10">
        <f t="shared" si="27"/>
        <v>1578000</v>
      </c>
      <c r="S188" s="10">
        <f t="shared" si="28"/>
        <v>1367600</v>
      </c>
      <c r="T188" s="10">
        <f t="shared" si="29"/>
        <v>1499100</v>
      </c>
      <c r="U188" s="10">
        <f t="shared" si="30"/>
        <v>1367600</v>
      </c>
      <c r="V188" s="10">
        <f t="shared" si="31"/>
        <v>1420200</v>
      </c>
      <c r="W188" s="10">
        <f t="shared" si="32"/>
        <v>1052000</v>
      </c>
      <c r="X188" s="10">
        <f t="shared" si="33"/>
        <v>1207696</v>
      </c>
      <c r="Y188" s="10">
        <f t="shared" si="34"/>
        <v>946800</v>
      </c>
      <c r="Z188" s="10">
        <f t="shared" si="35"/>
        <v>966788</v>
      </c>
      <c r="AA188" s="10">
        <f t="shared" si="36"/>
        <v>946800</v>
      </c>
      <c r="AB188" s="11" t="s">
        <v>177</v>
      </c>
      <c r="AD188" s="94">
        <f>VLOOKUP(A188,'ANEXO No. 1'!$A:$K,5,0)</f>
        <v>1</v>
      </c>
      <c r="AE188" s="88">
        <f>VLOOKUP(A188,'ANEXO No. 1'!$A:$K,6,0)</f>
        <v>40</v>
      </c>
      <c r="AF188" s="97">
        <f>VLOOKUP(A188,'ANEXO No. 1'!$A:$K,7,0)</f>
        <v>2</v>
      </c>
      <c r="AG188" s="62">
        <f>VLOOKUP(A188,'ANEXO No. 1'!$A:$K,8,0)</f>
        <v>1500000</v>
      </c>
      <c r="AH188" s="62">
        <f>VLOOKUP(A188,'ANEXO No. 1'!$A:$K,9,0)</f>
        <v>3000000</v>
      </c>
      <c r="AI188" s="62">
        <f>VLOOKUP(A188,'ANEXO No. 1'!$A:$K,10,0)</f>
        <v>1300000</v>
      </c>
      <c r="AJ188" s="62">
        <f t="shared" si="37"/>
        <v>1878300</v>
      </c>
      <c r="AK188" s="62">
        <f t="shared" si="38"/>
        <v>4134900</v>
      </c>
      <c r="AL188" s="62">
        <f t="shared" si="39"/>
        <v>1367600</v>
      </c>
      <c r="AM188" s="11" t="str">
        <f>VLOOKUP(A188,'ANEXO No. 1'!$A:$K,11,0)</f>
        <v>FMARN</v>
      </c>
    </row>
    <row r="189" spans="1:39" s="12" customFormat="1" ht="12" customHeight="1" x14ac:dyDescent="0.25">
      <c r="A189" s="8">
        <v>182</v>
      </c>
      <c r="B189" s="9" t="s">
        <v>175</v>
      </c>
      <c r="C189" s="9" t="s">
        <v>243</v>
      </c>
      <c r="D189" s="9" t="s">
        <v>175</v>
      </c>
      <c r="E189" s="17">
        <v>1</v>
      </c>
      <c r="F189" s="8">
        <v>40</v>
      </c>
      <c r="G189" s="8">
        <v>2</v>
      </c>
      <c r="H189" s="10">
        <v>1800000</v>
      </c>
      <c r="I189" s="10">
        <v>1300000</v>
      </c>
      <c r="J189" s="10">
        <v>1710000</v>
      </c>
      <c r="K189" s="10">
        <v>1300000</v>
      </c>
      <c r="L189" s="10">
        <v>1620000</v>
      </c>
      <c r="M189" s="10">
        <v>1000000</v>
      </c>
      <c r="N189" s="10">
        <v>1377000</v>
      </c>
      <c r="O189" s="10">
        <v>900000</v>
      </c>
      <c r="P189" s="10">
        <v>1102000</v>
      </c>
      <c r="Q189" s="10">
        <v>900000</v>
      </c>
      <c r="R189" s="10">
        <f t="shared" si="27"/>
        <v>1893600</v>
      </c>
      <c r="S189" s="10">
        <f t="shared" si="28"/>
        <v>1367600</v>
      </c>
      <c r="T189" s="10">
        <f t="shared" si="29"/>
        <v>1798920</v>
      </c>
      <c r="U189" s="10">
        <f t="shared" si="30"/>
        <v>1367600</v>
      </c>
      <c r="V189" s="10">
        <f t="shared" si="31"/>
        <v>1704240</v>
      </c>
      <c r="W189" s="10">
        <f t="shared" si="32"/>
        <v>1052000</v>
      </c>
      <c r="X189" s="10">
        <f t="shared" si="33"/>
        <v>1448604</v>
      </c>
      <c r="Y189" s="10">
        <f t="shared" si="34"/>
        <v>946800</v>
      </c>
      <c r="Z189" s="10">
        <f t="shared" si="35"/>
        <v>1159304</v>
      </c>
      <c r="AA189" s="10">
        <f t="shared" si="36"/>
        <v>946800</v>
      </c>
      <c r="AB189" s="11" t="s">
        <v>177</v>
      </c>
      <c r="AD189" s="94">
        <f>VLOOKUP(A189,'ANEXO No. 1'!$A:$K,5,0)</f>
        <v>1</v>
      </c>
      <c r="AE189" s="88">
        <f>VLOOKUP(A189,'ANEXO No. 1'!$A:$K,6,0)</f>
        <v>40</v>
      </c>
      <c r="AF189" s="97">
        <f>VLOOKUP(A189,'ANEXO No. 1'!$A:$K,7,0)</f>
        <v>2</v>
      </c>
      <c r="AG189" s="62">
        <f>VLOOKUP(A189,'ANEXO No. 1'!$A:$K,8,0)</f>
        <v>1800000</v>
      </c>
      <c r="AH189" s="62">
        <f>VLOOKUP(A189,'ANEXO No. 1'!$A:$K,9,0)</f>
        <v>3600000</v>
      </c>
      <c r="AI189" s="62">
        <f>VLOOKUP(A189,'ANEXO No. 1'!$A:$K,10,0)</f>
        <v>1300000</v>
      </c>
      <c r="AJ189" s="62">
        <f t="shared" si="37"/>
        <v>2178300</v>
      </c>
      <c r="AK189" s="62">
        <f t="shared" si="38"/>
        <v>4734900</v>
      </c>
      <c r="AL189" s="62">
        <f t="shared" si="39"/>
        <v>1367600</v>
      </c>
      <c r="AM189" s="11" t="str">
        <f>VLOOKUP(A189,'ANEXO No. 1'!$A:$K,11,0)</f>
        <v>FMARN</v>
      </c>
    </row>
    <row r="190" spans="1:39" s="12" customFormat="1" ht="12" customHeight="1" x14ac:dyDescent="0.25">
      <c r="A190" s="8">
        <v>183</v>
      </c>
      <c r="B190" s="9" t="s">
        <v>175</v>
      </c>
      <c r="C190" s="9" t="s">
        <v>244</v>
      </c>
      <c r="D190" s="9" t="s">
        <v>175</v>
      </c>
      <c r="E190" s="17">
        <v>2</v>
      </c>
      <c r="F190" s="8">
        <v>40</v>
      </c>
      <c r="G190" s="8">
        <v>1</v>
      </c>
      <c r="H190" s="10">
        <v>3500000</v>
      </c>
      <c r="I190" s="10">
        <v>1300000</v>
      </c>
      <c r="J190" s="10">
        <v>3325000</v>
      </c>
      <c r="K190" s="10">
        <v>1300000</v>
      </c>
      <c r="L190" s="10">
        <v>3150000</v>
      </c>
      <c r="M190" s="10">
        <v>1000000</v>
      </c>
      <c r="N190" s="10">
        <v>2678000</v>
      </c>
      <c r="O190" s="10">
        <v>900000</v>
      </c>
      <c r="P190" s="10">
        <v>2143000</v>
      </c>
      <c r="Q190" s="10">
        <v>900000</v>
      </c>
      <c r="R190" s="10">
        <f t="shared" si="27"/>
        <v>3682000</v>
      </c>
      <c r="S190" s="10">
        <f t="shared" si="28"/>
        <v>1367600</v>
      </c>
      <c r="T190" s="10">
        <f t="shared" si="29"/>
        <v>3497900</v>
      </c>
      <c r="U190" s="10">
        <f t="shared" si="30"/>
        <v>1367600</v>
      </c>
      <c r="V190" s="10">
        <f t="shared" si="31"/>
        <v>3313800</v>
      </c>
      <c r="W190" s="10">
        <f t="shared" si="32"/>
        <v>1052000</v>
      </c>
      <c r="X190" s="10">
        <f t="shared" si="33"/>
        <v>2817256</v>
      </c>
      <c r="Y190" s="10">
        <f t="shared" si="34"/>
        <v>946800</v>
      </c>
      <c r="Z190" s="10">
        <f t="shared" si="35"/>
        <v>2254436</v>
      </c>
      <c r="AA190" s="10">
        <f t="shared" si="36"/>
        <v>946800</v>
      </c>
      <c r="AB190" s="11" t="s">
        <v>177</v>
      </c>
      <c r="AD190" s="94">
        <f>VLOOKUP(A190,'ANEXO No. 1'!$A:$K,5,0)</f>
        <v>2</v>
      </c>
      <c r="AE190" s="88">
        <f>VLOOKUP(A190,'ANEXO No. 1'!$A:$K,6,0)</f>
        <v>40</v>
      </c>
      <c r="AF190" s="97">
        <f>VLOOKUP(A190,'ANEXO No. 1'!$A:$K,7,0)</f>
        <v>1</v>
      </c>
      <c r="AG190" s="62">
        <f>VLOOKUP(A190,'ANEXO No. 1'!$A:$K,8,0)</f>
        <v>3500000</v>
      </c>
      <c r="AH190" s="62">
        <f>VLOOKUP(A190,'ANEXO No. 1'!$A:$K,9,0)</f>
        <v>3500000</v>
      </c>
      <c r="AI190" s="62">
        <f>VLOOKUP(A190,'ANEXO No. 1'!$A:$K,10,0)</f>
        <v>1300000</v>
      </c>
      <c r="AJ190" s="62">
        <f t="shared" si="37"/>
        <v>3878300</v>
      </c>
      <c r="AK190" s="62">
        <f t="shared" si="38"/>
        <v>4634900</v>
      </c>
      <c r="AL190" s="62">
        <f t="shared" si="39"/>
        <v>1367600</v>
      </c>
      <c r="AM190" s="11" t="str">
        <f>VLOOKUP(A190,'ANEXO No. 1'!$A:$K,11,0)</f>
        <v>FMARN</v>
      </c>
    </row>
    <row r="191" spans="1:39" s="12" customFormat="1" ht="12" customHeight="1" x14ac:dyDescent="0.25">
      <c r="A191" s="8">
        <v>184</v>
      </c>
      <c r="B191" s="9" t="s">
        <v>175</v>
      </c>
      <c r="C191" s="9" t="s">
        <v>245</v>
      </c>
      <c r="D191" s="9" t="s">
        <v>175</v>
      </c>
      <c r="E191" s="17">
        <v>9</v>
      </c>
      <c r="F191" s="8">
        <v>60</v>
      </c>
      <c r="G191" s="8">
        <v>1</v>
      </c>
      <c r="H191" s="10">
        <v>13241000</v>
      </c>
      <c r="I191" s="10">
        <v>1300000</v>
      </c>
      <c r="J191" s="10">
        <v>12610000</v>
      </c>
      <c r="K191" s="10">
        <v>1300000</v>
      </c>
      <c r="L191" s="10">
        <v>11980000</v>
      </c>
      <c r="M191" s="10">
        <v>1000000</v>
      </c>
      <c r="N191" s="10">
        <v>11349000</v>
      </c>
      <c r="O191" s="10">
        <v>900000</v>
      </c>
      <c r="P191" s="10">
        <v>10719000</v>
      </c>
      <c r="Q191" s="10">
        <v>900000</v>
      </c>
      <c r="R191" s="10">
        <f t="shared" si="27"/>
        <v>13929532</v>
      </c>
      <c r="S191" s="10">
        <f t="shared" si="28"/>
        <v>1367600</v>
      </c>
      <c r="T191" s="10">
        <f t="shared" si="29"/>
        <v>13265720</v>
      </c>
      <c r="U191" s="10">
        <f t="shared" si="30"/>
        <v>1367600</v>
      </c>
      <c r="V191" s="10">
        <f t="shared" si="31"/>
        <v>12602960</v>
      </c>
      <c r="W191" s="10">
        <f t="shared" si="32"/>
        <v>1052000</v>
      </c>
      <c r="X191" s="10">
        <f t="shared" si="33"/>
        <v>11939148</v>
      </c>
      <c r="Y191" s="10">
        <f t="shared" si="34"/>
        <v>946800</v>
      </c>
      <c r="Z191" s="10">
        <f t="shared" si="35"/>
        <v>11276388</v>
      </c>
      <c r="AA191" s="10">
        <f t="shared" si="36"/>
        <v>946800</v>
      </c>
      <c r="AB191" s="11" t="s">
        <v>177</v>
      </c>
      <c r="AD191" s="94">
        <f>VLOOKUP(A191,'ANEXO No. 1'!$A:$K,5,0)</f>
        <v>9</v>
      </c>
      <c r="AE191" s="88">
        <f>VLOOKUP(A191,'ANEXO No. 1'!$A:$K,6,0)</f>
        <v>60</v>
      </c>
      <c r="AF191" s="97">
        <f>VLOOKUP(A191,'ANEXO No. 1'!$A:$K,7,0)</f>
        <v>1</v>
      </c>
      <c r="AG191" s="62">
        <f>VLOOKUP(A191,'ANEXO No. 1'!$A:$K,8,0)</f>
        <v>25220000</v>
      </c>
      <c r="AH191" s="62">
        <f>VLOOKUP(A191,'ANEXO No. 1'!$A:$K,9,0)</f>
        <v>25220000</v>
      </c>
      <c r="AI191" s="62">
        <f>VLOOKUP(A191,'ANEXO No. 1'!$A:$K,10,0)</f>
        <v>1300000</v>
      </c>
      <c r="AJ191" s="62">
        <f t="shared" si="37"/>
        <v>25598300</v>
      </c>
      <c r="AK191" s="62">
        <f t="shared" si="38"/>
        <v>26354900</v>
      </c>
      <c r="AL191" s="62">
        <f t="shared" si="39"/>
        <v>1367600</v>
      </c>
      <c r="AM191" s="11" t="str">
        <f>VLOOKUP(A191,'ANEXO No. 1'!$A:$K,11,0)</f>
        <v>FMARN</v>
      </c>
    </row>
    <row r="192" spans="1:39" s="12" customFormat="1" ht="12" customHeight="1" x14ac:dyDescent="0.25">
      <c r="A192" s="8">
        <v>185</v>
      </c>
      <c r="B192" s="9" t="s">
        <v>175</v>
      </c>
      <c r="C192" s="9" t="s">
        <v>246</v>
      </c>
      <c r="D192" s="9" t="s">
        <v>175</v>
      </c>
      <c r="E192" s="17">
        <v>1</v>
      </c>
      <c r="F192" s="8">
        <v>40</v>
      </c>
      <c r="G192" s="8">
        <v>1</v>
      </c>
      <c r="H192" s="10">
        <v>1500000</v>
      </c>
      <c r="I192" s="10">
        <v>1300000</v>
      </c>
      <c r="J192" s="10">
        <v>1425000</v>
      </c>
      <c r="K192" s="10">
        <v>1300000</v>
      </c>
      <c r="L192" s="10">
        <v>1350000</v>
      </c>
      <c r="M192" s="10">
        <v>1000000</v>
      </c>
      <c r="N192" s="10">
        <v>1148000</v>
      </c>
      <c r="O192" s="10">
        <v>900000</v>
      </c>
      <c r="P192" s="10">
        <v>919000</v>
      </c>
      <c r="Q192" s="10">
        <v>900000</v>
      </c>
      <c r="R192" s="10">
        <f t="shared" si="27"/>
        <v>1578000</v>
      </c>
      <c r="S192" s="10">
        <f t="shared" si="28"/>
        <v>1367600</v>
      </c>
      <c r="T192" s="10">
        <f t="shared" si="29"/>
        <v>1499100</v>
      </c>
      <c r="U192" s="10">
        <f t="shared" si="30"/>
        <v>1367600</v>
      </c>
      <c r="V192" s="10">
        <f t="shared" si="31"/>
        <v>1420200</v>
      </c>
      <c r="W192" s="10">
        <f t="shared" si="32"/>
        <v>1052000</v>
      </c>
      <c r="X192" s="10">
        <f t="shared" si="33"/>
        <v>1207696</v>
      </c>
      <c r="Y192" s="10">
        <f t="shared" si="34"/>
        <v>946800</v>
      </c>
      <c r="Z192" s="10">
        <f t="shared" si="35"/>
        <v>966788</v>
      </c>
      <c r="AA192" s="10">
        <f t="shared" si="36"/>
        <v>946800</v>
      </c>
      <c r="AB192" s="11" t="s">
        <v>177</v>
      </c>
      <c r="AD192" s="94">
        <f>VLOOKUP(A192,'ANEXO No. 1'!$A:$K,5,0)</f>
        <v>1</v>
      </c>
      <c r="AE192" s="88">
        <f>VLOOKUP(A192,'ANEXO No. 1'!$A:$K,6,0)</f>
        <v>40</v>
      </c>
      <c r="AF192" s="97">
        <f>VLOOKUP(A192,'ANEXO No. 1'!$A:$K,7,0)</f>
        <v>1</v>
      </c>
      <c r="AG192" s="62">
        <f>VLOOKUP(A192,'ANEXO No. 1'!$A:$K,8,0)</f>
        <v>1500000</v>
      </c>
      <c r="AH192" s="62">
        <f>VLOOKUP(A192,'ANEXO No. 1'!$A:$K,9,0)</f>
        <v>1500000</v>
      </c>
      <c r="AI192" s="62">
        <f>VLOOKUP(A192,'ANEXO No. 1'!$A:$K,10,0)</f>
        <v>1300000</v>
      </c>
      <c r="AJ192" s="62">
        <f t="shared" si="37"/>
        <v>1878300</v>
      </c>
      <c r="AK192" s="62">
        <f t="shared" si="38"/>
        <v>2634900</v>
      </c>
      <c r="AL192" s="62">
        <f t="shared" si="39"/>
        <v>1367600</v>
      </c>
      <c r="AM192" s="11" t="str">
        <f>VLOOKUP(A192,'ANEXO No. 1'!$A:$K,11,0)</f>
        <v>FMARN</v>
      </c>
    </row>
    <row r="193" spans="1:39" s="12" customFormat="1" ht="12" customHeight="1" x14ac:dyDescent="0.25">
      <c r="A193" s="8">
        <v>186</v>
      </c>
      <c r="B193" s="9" t="s">
        <v>175</v>
      </c>
      <c r="C193" s="9" t="s">
        <v>247</v>
      </c>
      <c r="D193" s="9" t="s">
        <v>175</v>
      </c>
      <c r="E193" s="17">
        <v>1</v>
      </c>
      <c r="F193" s="8">
        <v>40</v>
      </c>
      <c r="G193" s="8">
        <v>1</v>
      </c>
      <c r="H193" s="10">
        <v>1500000</v>
      </c>
      <c r="I193" s="10">
        <v>1300000</v>
      </c>
      <c r="J193" s="10">
        <v>1425000</v>
      </c>
      <c r="K193" s="10">
        <v>1300000</v>
      </c>
      <c r="L193" s="10">
        <v>1350000</v>
      </c>
      <c r="M193" s="10">
        <v>1000000</v>
      </c>
      <c r="N193" s="10">
        <v>1148000</v>
      </c>
      <c r="O193" s="10">
        <v>900000</v>
      </c>
      <c r="P193" s="10">
        <v>919000</v>
      </c>
      <c r="Q193" s="10">
        <v>900000</v>
      </c>
      <c r="R193" s="10">
        <f t="shared" si="27"/>
        <v>1578000</v>
      </c>
      <c r="S193" s="10">
        <f t="shared" si="28"/>
        <v>1367600</v>
      </c>
      <c r="T193" s="10">
        <f t="shared" si="29"/>
        <v>1499100</v>
      </c>
      <c r="U193" s="10">
        <f t="shared" si="30"/>
        <v>1367600</v>
      </c>
      <c r="V193" s="10">
        <f t="shared" si="31"/>
        <v>1420200</v>
      </c>
      <c r="W193" s="10">
        <f t="shared" si="32"/>
        <v>1052000</v>
      </c>
      <c r="X193" s="10">
        <f t="shared" si="33"/>
        <v>1207696</v>
      </c>
      <c r="Y193" s="10">
        <f t="shared" si="34"/>
        <v>946800</v>
      </c>
      <c r="Z193" s="10">
        <f t="shared" si="35"/>
        <v>966788</v>
      </c>
      <c r="AA193" s="10">
        <f t="shared" si="36"/>
        <v>946800</v>
      </c>
      <c r="AB193" s="11" t="s">
        <v>177</v>
      </c>
      <c r="AD193" s="94">
        <f>VLOOKUP(A193,'ANEXO No. 1'!$A:$K,5,0)</f>
        <v>1</v>
      </c>
      <c r="AE193" s="88">
        <f>VLOOKUP(A193,'ANEXO No. 1'!$A:$K,6,0)</f>
        <v>40</v>
      </c>
      <c r="AF193" s="97">
        <f>VLOOKUP(A193,'ANEXO No. 1'!$A:$K,7,0)</f>
        <v>1</v>
      </c>
      <c r="AG193" s="62">
        <f>VLOOKUP(A193,'ANEXO No. 1'!$A:$K,8,0)</f>
        <v>1500000</v>
      </c>
      <c r="AH193" s="62">
        <f>VLOOKUP(A193,'ANEXO No. 1'!$A:$K,9,0)</f>
        <v>1500000</v>
      </c>
      <c r="AI193" s="62">
        <f>VLOOKUP(A193,'ANEXO No. 1'!$A:$K,10,0)</f>
        <v>1300000</v>
      </c>
      <c r="AJ193" s="62">
        <f t="shared" si="37"/>
        <v>1878300</v>
      </c>
      <c r="AK193" s="62">
        <f t="shared" si="38"/>
        <v>2634900</v>
      </c>
      <c r="AL193" s="62">
        <f t="shared" si="39"/>
        <v>1367600</v>
      </c>
      <c r="AM193" s="11" t="str">
        <f>VLOOKUP(A193,'ANEXO No. 1'!$A:$K,11,0)</f>
        <v>FMARN</v>
      </c>
    </row>
    <row r="194" spans="1:39" s="12" customFormat="1" ht="12" customHeight="1" x14ac:dyDescent="0.25">
      <c r="A194" s="8">
        <v>187</v>
      </c>
      <c r="B194" s="9" t="s">
        <v>175</v>
      </c>
      <c r="C194" s="9" t="s">
        <v>248</v>
      </c>
      <c r="D194" s="9" t="s">
        <v>175</v>
      </c>
      <c r="E194" s="17">
        <v>1</v>
      </c>
      <c r="F194" s="8">
        <v>40</v>
      </c>
      <c r="G194" s="8">
        <v>1</v>
      </c>
      <c r="H194" s="10">
        <v>1500000</v>
      </c>
      <c r="I194" s="10">
        <v>1300000</v>
      </c>
      <c r="J194" s="10">
        <v>1425000</v>
      </c>
      <c r="K194" s="10">
        <v>1300000</v>
      </c>
      <c r="L194" s="10">
        <v>1350000</v>
      </c>
      <c r="M194" s="10">
        <v>1000000</v>
      </c>
      <c r="N194" s="10">
        <v>1148000</v>
      </c>
      <c r="O194" s="10">
        <v>900000</v>
      </c>
      <c r="P194" s="10">
        <v>919000</v>
      </c>
      <c r="Q194" s="10">
        <v>900000</v>
      </c>
      <c r="R194" s="10">
        <f t="shared" si="27"/>
        <v>1578000</v>
      </c>
      <c r="S194" s="10">
        <f t="shared" si="28"/>
        <v>1367600</v>
      </c>
      <c r="T194" s="10">
        <f t="shared" si="29"/>
        <v>1499100</v>
      </c>
      <c r="U194" s="10">
        <f t="shared" si="30"/>
        <v>1367600</v>
      </c>
      <c r="V194" s="10">
        <f t="shared" si="31"/>
        <v>1420200</v>
      </c>
      <c r="W194" s="10">
        <f t="shared" si="32"/>
        <v>1052000</v>
      </c>
      <c r="X194" s="10">
        <f t="shared" si="33"/>
        <v>1207696</v>
      </c>
      <c r="Y194" s="10">
        <f t="shared" si="34"/>
        <v>946800</v>
      </c>
      <c r="Z194" s="10">
        <f t="shared" si="35"/>
        <v>966788</v>
      </c>
      <c r="AA194" s="10">
        <f t="shared" si="36"/>
        <v>946800</v>
      </c>
      <c r="AB194" s="11" t="s">
        <v>177</v>
      </c>
      <c r="AD194" s="94">
        <f>VLOOKUP(A194,'ANEXO No. 1'!$A:$K,5,0)</f>
        <v>1</v>
      </c>
      <c r="AE194" s="88">
        <f>VLOOKUP(A194,'ANEXO No. 1'!$A:$K,6,0)</f>
        <v>40</v>
      </c>
      <c r="AF194" s="97">
        <f>VLOOKUP(A194,'ANEXO No. 1'!$A:$K,7,0)</f>
        <v>1</v>
      </c>
      <c r="AG194" s="62">
        <f>VLOOKUP(A194,'ANEXO No. 1'!$A:$K,8,0)</f>
        <v>1500000</v>
      </c>
      <c r="AH194" s="62">
        <f>VLOOKUP(A194,'ANEXO No. 1'!$A:$K,9,0)</f>
        <v>1500000</v>
      </c>
      <c r="AI194" s="62">
        <f>VLOOKUP(A194,'ANEXO No. 1'!$A:$K,10,0)</f>
        <v>1300000</v>
      </c>
      <c r="AJ194" s="62">
        <f t="shared" si="37"/>
        <v>1878300</v>
      </c>
      <c r="AK194" s="62">
        <f t="shared" si="38"/>
        <v>2634900</v>
      </c>
      <c r="AL194" s="62">
        <f t="shared" si="39"/>
        <v>1367600</v>
      </c>
      <c r="AM194" s="11" t="str">
        <f>VLOOKUP(A194,'ANEXO No. 1'!$A:$K,11,0)</f>
        <v>FMARN</v>
      </c>
    </row>
    <row r="195" spans="1:39" s="12" customFormat="1" ht="12" customHeight="1" x14ac:dyDescent="0.25">
      <c r="A195" s="8">
        <v>188</v>
      </c>
      <c r="B195" s="9" t="s">
        <v>175</v>
      </c>
      <c r="C195" s="9" t="s">
        <v>249</v>
      </c>
      <c r="D195" s="9" t="s">
        <v>175</v>
      </c>
      <c r="E195" s="17">
        <v>1</v>
      </c>
      <c r="F195" s="8">
        <v>40</v>
      </c>
      <c r="G195" s="8">
        <v>1</v>
      </c>
      <c r="H195" s="10">
        <v>1500000</v>
      </c>
      <c r="I195" s="10">
        <v>1300000</v>
      </c>
      <c r="J195" s="10">
        <v>1425000</v>
      </c>
      <c r="K195" s="10">
        <v>1300000</v>
      </c>
      <c r="L195" s="10">
        <v>1350000</v>
      </c>
      <c r="M195" s="10">
        <v>1000000</v>
      </c>
      <c r="N195" s="10">
        <v>1148000</v>
      </c>
      <c r="O195" s="10">
        <v>900000</v>
      </c>
      <c r="P195" s="10">
        <v>919000</v>
      </c>
      <c r="Q195" s="10">
        <v>900000</v>
      </c>
      <c r="R195" s="10">
        <f t="shared" si="27"/>
        <v>1578000</v>
      </c>
      <c r="S195" s="10">
        <f t="shared" si="28"/>
        <v>1367600</v>
      </c>
      <c r="T195" s="10">
        <f t="shared" si="29"/>
        <v>1499100</v>
      </c>
      <c r="U195" s="10">
        <f t="shared" si="30"/>
        <v>1367600</v>
      </c>
      <c r="V195" s="10">
        <f t="shared" si="31"/>
        <v>1420200</v>
      </c>
      <c r="W195" s="10">
        <f t="shared" si="32"/>
        <v>1052000</v>
      </c>
      <c r="X195" s="10">
        <f t="shared" si="33"/>
        <v>1207696</v>
      </c>
      <c r="Y195" s="10">
        <f t="shared" si="34"/>
        <v>946800</v>
      </c>
      <c r="Z195" s="10">
        <f t="shared" si="35"/>
        <v>966788</v>
      </c>
      <c r="AA195" s="10">
        <f t="shared" si="36"/>
        <v>946800</v>
      </c>
      <c r="AB195" s="11" t="s">
        <v>177</v>
      </c>
      <c r="AD195" s="94">
        <f>VLOOKUP(A195,'ANEXO No. 1'!$A:$K,5,0)</f>
        <v>1</v>
      </c>
      <c r="AE195" s="88">
        <f>VLOOKUP(A195,'ANEXO No. 1'!$A:$K,6,0)</f>
        <v>40</v>
      </c>
      <c r="AF195" s="97">
        <f>VLOOKUP(A195,'ANEXO No. 1'!$A:$K,7,0)</f>
        <v>1</v>
      </c>
      <c r="AG195" s="62">
        <f>VLOOKUP(A195,'ANEXO No. 1'!$A:$K,8,0)</f>
        <v>1500000</v>
      </c>
      <c r="AH195" s="62">
        <f>VLOOKUP(A195,'ANEXO No. 1'!$A:$K,9,0)</f>
        <v>1500000</v>
      </c>
      <c r="AI195" s="62">
        <f>VLOOKUP(A195,'ANEXO No. 1'!$A:$K,10,0)</f>
        <v>1300000</v>
      </c>
      <c r="AJ195" s="62">
        <f t="shared" si="37"/>
        <v>1878300</v>
      </c>
      <c r="AK195" s="62">
        <f t="shared" si="38"/>
        <v>2634900</v>
      </c>
      <c r="AL195" s="62">
        <f t="shared" si="39"/>
        <v>1367600</v>
      </c>
      <c r="AM195" s="11" t="str">
        <f>VLOOKUP(A195,'ANEXO No. 1'!$A:$K,11,0)</f>
        <v>FMARN</v>
      </c>
    </row>
    <row r="196" spans="1:39" s="12" customFormat="1" ht="12" customHeight="1" x14ac:dyDescent="0.25">
      <c r="A196" s="8">
        <v>189</v>
      </c>
      <c r="B196" s="9" t="s">
        <v>175</v>
      </c>
      <c r="C196" s="9" t="s">
        <v>250</v>
      </c>
      <c r="D196" s="9" t="s">
        <v>175</v>
      </c>
      <c r="E196" s="17">
        <v>2</v>
      </c>
      <c r="F196" s="8">
        <v>40</v>
      </c>
      <c r="G196" s="8">
        <v>2</v>
      </c>
      <c r="H196" s="10">
        <v>2500000</v>
      </c>
      <c r="I196" s="10">
        <v>1300000</v>
      </c>
      <c r="J196" s="10">
        <v>2375000</v>
      </c>
      <c r="K196" s="10">
        <v>1300000</v>
      </c>
      <c r="L196" s="10">
        <v>2250000</v>
      </c>
      <c r="M196" s="10">
        <v>1000000</v>
      </c>
      <c r="N196" s="10">
        <v>1913000</v>
      </c>
      <c r="O196" s="10">
        <v>900000</v>
      </c>
      <c r="P196" s="10">
        <v>1531000</v>
      </c>
      <c r="Q196" s="10">
        <v>900000</v>
      </c>
      <c r="R196" s="10">
        <f t="shared" si="27"/>
        <v>2630000</v>
      </c>
      <c r="S196" s="10">
        <f t="shared" si="28"/>
        <v>1367600</v>
      </c>
      <c r="T196" s="10">
        <f t="shared" si="29"/>
        <v>2498500</v>
      </c>
      <c r="U196" s="10">
        <f t="shared" si="30"/>
        <v>1367600</v>
      </c>
      <c r="V196" s="10">
        <f t="shared" si="31"/>
        <v>2367000</v>
      </c>
      <c r="W196" s="10">
        <f t="shared" si="32"/>
        <v>1052000</v>
      </c>
      <c r="X196" s="10">
        <f t="shared" si="33"/>
        <v>2012476</v>
      </c>
      <c r="Y196" s="10">
        <f t="shared" si="34"/>
        <v>946800</v>
      </c>
      <c r="Z196" s="10">
        <f t="shared" si="35"/>
        <v>1610612</v>
      </c>
      <c r="AA196" s="10">
        <f t="shared" si="36"/>
        <v>946800</v>
      </c>
      <c r="AB196" s="11" t="s">
        <v>177</v>
      </c>
      <c r="AD196" s="94">
        <f>VLOOKUP(A196,'ANEXO No. 1'!$A:$K,5,0)</f>
        <v>2</v>
      </c>
      <c r="AE196" s="88">
        <f>VLOOKUP(A196,'ANEXO No. 1'!$A:$K,6,0)</f>
        <v>40</v>
      </c>
      <c r="AF196" s="97">
        <f>VLOOKUP(A196,'ANEXO No. 1'!$A:$K,7,0)</f>
        <v>2</v>
      </c>
      <c r="AG196" s="62">
        <f>VLOOKUP(A196,'ANEXO No. 1'!$A:$K,8,0)</f>
        <v>2500000</v>
      </c>
      <c r="AH196" s="62">
        <f>VLOOKUP(A196,'ANEXO No. 1'!$A:$K,9,0)</f>
        <v>5000000</v>
      </c>
      <c r="AI196" s="62">
        <f>VLOOKUP(A196,'ANEXO No. 1'!$A:$K,10,0)</f>
        <v>1300000</v>
      </c>
      <c r="AJ196" s="62">
        <f t="shared" si="37"/>
        <v>2878300</v>
      </c>
      <c r="AK196" s="62">
        <f t="shared" si="38"/>
        <v>6134900</v>
      </c>
      <c r="AL196" s="62">
        <f t="shared" si="39"/>
        <v>1367600</v>
      </c>
      <c r="AM196" s="11" t="str">
        <f>VLOOKUP(A196,'ANEXO No. 1'!$A:$K,11,0)</f>
        <v>FMARN</v>
      </c>
    </row>
    <row r="197" spans="1:39" s="12" customFormat="1" ht="12" customHeight="1" x14ac:dyDescent="0.25">
      <c r="A197" s="8">
        <v>190</v>
      </c>
      <c r="B197" s="9" t="s">
        <v>175</v>
      </c>
      <c r="C197" s="9" t="s">
        <v>251</v>
      </c>
      <c r="D197" s="9" t="s">
        <v>175</v>
      </c>
      <c r="E197" s="17">
        <v>2</v>
      </c>
      <c r="F197" s="8">
        <v>40</v>
      </c>
      <c r="G197" s="8">
        <v>1</v>
      </c>
      <c r="H197" s="10">
        <v>2500000</v>
      </c>
      <c r="I197" s="10">
        <v>1300000</v>
      </c>
      <c r="J197" s="10">
        <v>2375000</v>
      </c>
      <c r="K197" s="10">
        <v>1300000</v>
      </c>
      <c r="L197" s="10">
        <v>2250000</v>
      </c>
      <c r="M197" s="10">
        <v>1000000</v>
      </c>
      <c r="N197" s="10">
        <v>1913000</v>
      </c>
      <c r="O197" s="10">
        <v>900000</v>
      </c>
      <c r="P197" s="10">
        <v>1531000</v>
      </c>
      <c r="Q197" s="10">
        <v>900000</v>
      </c>
      <c r="R197" s="10">
        <f t="shared" si="27"/>
        <v>2630000</v>
      </c>
      <c r="S197" s="10">
        <f t="shared" si="28"/>
        <v>1367600</v>
      </c>
      <c r="T197" s="10">
        <f t="shared" si="29"/>
        <v>2498500</v>
      </c>
      <c r="U197" s="10">
        <f t="shared" si="30"/>
        <v>1367600</v>
      </c>
      <c r="V197" s="10">
        <f t="shared" si="31"/>
        <v>2367000</v>
      </c>
      <c r="W197" s="10">
        <f t="shared" si="32"/>
        <v>1052000</v>
      </c>
      <c r="X197" s="10">
        <f t="shared" si="33"/>
        <v>2012476</v>
      </c>
      <c r="Y197" s="10">
        <f t="shared" si="34"/>
        <v>946800</v>
      </c>
      <c r="Z197" s="10">
        <f t="shared" si="35"/>
        <v>1610612</v>
      </c>
      <c r="AA197" s="10">
        <f t="shared" si="36"/>
        <v>946800</v>
      </c>
      <c r="AB197" s="11" t="s">
        <v>177</v>
      </c>
      <c r="AD197" s="94">
        <f>VLOOKUP(A197,'ANEXO No. 1'!$A:$K,5,0)</f>
        <v>2</v>
      </c>
      <c r="AE197" s="88">
        <f>VLOOKUP(A197,'ANEXO No. 1'!$A:$K,6,0)</f>
        <v>40</v>
      </c>
      <c r="AF197" s="97">
        <f>VLOOKUP(A197,'ANEXO No. 1'!$A:$K,7,0)</f>
        <v>1</v>
      </c>
      <c r="AG197" s="62">
        <f>VLOOKUP(A197,'ANEXO No. 1'!$A:$K,8,0)</f>
        <v>2500000</v>
      </c>
      <c r="AH197" s="62">
        <f>VLOOKUP(A197,'ANEXO No. 1'!$A:$K,9,0)</f>
        <v>2500000</v>
      </c>
      <c r="AI197" s="62">
        <f>VLOOKUP(A197,'ANEXO No. 1'!$A:$K,10,0)</f>
        <v>1300000</v>
      </c>
      <c r="AJ197" s="62">
        <f t="shared" si="37"/>
        <v>2878300</v>
      </c>
      <c r="AK197" s="62">
        <f t="shared" si="38"/>
        <v>3634900</v>
      </c>
      <c r="AL197" s="62">
        <f t="shared" si="39"/>
        <v>1367600</v>
      </c>
      <c r="AM197" s="11" t="str">
        <f>VLOOKUP(A197,'ANEXO No. 1'!$A:$K,11,0)</f>
        <v>FMARN</v>
      </c>
    </row>
    <row r="198" spans="1:39" s="12" customFormat="1" ht="12" customHeight="1" x14ac:dyDescent="0.25">
      <c r="A198" s="8">
        <v>191</v>
      </c>
      <c r="B198" s="9" t="s">
        <v>175</v>
      </c>
      <c r="C198" s="9" t="s">
        <v>252</v>
      </c>
      <c r="D198" s="9" t="s">
        <v>175</v>
      </c>
      <c r="E198" s="17">
        <v>3</v>
      </c>
      <c r="F198" s="8">
        <v>40</v>
      </c>
      <c r="G198" s="8">
        <v>2</v>
      </c>
      <c r="H198" s="10">
        <v>3500000</v>
      </c>
      <c r="I198" s="10">
        <v>1300000</v>
      </c>
      <c r="J198" s="10">
        <v>3325000</v>
      </c>
      <c r="K198" s="10">
        <v>1300000</v>
      </c>
      <c r="L198" s="10">
        <v>3150000</v>
      </c>
      <c r="M198" s="10">
        <v>1000000</v>
      </c>
      <c r="N198" s="10">
        <v>2678000</v>
      </c>
      <c r="O198" s="10">
        <v>900000</v>
      </c>
      <c r="P198" s="10">
        <v>2143000</v>
      </c>
      <c r="Q198" s="10">
        <v>900000</v>
      </c>
      <c r="R198" s="10">
        <f t="shared" si="27"/>
        <v>3682000</v>
      </c>
      <c r="S198" s="10">
        <f t="shared" si="28"/>
        <v>1367600</v>
      </c>
      <c r="T198" s="10">
        <f t="shared" si="29"/>
        <v>3497900</v>
      </c>
      <c r="U198" s="10">
        <f t="shared" si="30"/>
        <v>1367600</v>
      </c>
      <c r="V198" s="10">
        <f t="shared" si="31"/>
        <v>3313800</v>
      </c>
      <c r="W198" s="10">
        <f t="shared" si="32"/>
        <v>1052000</v>
      </c>
      <c r="X198" s="10">
        <f t="shared" si="33"/>
        <v>2817256</v>
      </c>
      <c r="Y198" s="10">
        <f t="shared" si="34"/>
        <v>946800</v>
      </c>
      <c r="Z198" s="10">
        <f t="shared" si="35"/>
        <v>2254436</v>
      </c>
      <c r="AA198" s="10">
        <f t="shared" si="36"/>
        <v>946800</v>
      </c>
      <c r="AB198" s="11" t="s">
        <v>177</v>
      </c>
      <c r="AD198" s="94">
        <f>VLOOKUP(A198,'ANEXO No. 1'!$A:$K,5,0)</f>
        <v>3</v>
      </c>
      <c r="AE198" s="88">
        <f>VLOOKUP(A198,'ANEXO No. 1'!$A:$K,6,0)</f>
        <v>40</v>
      </c>
      <c r="AF198" s="97">
        <f>VLOOKUP(A198,'ANEXO No. 1'!$A:$K,7,0)</f>
        <v>2</v>
      </c>
      <c r="AG198" s="62">
        <f>VLOOKUP(A198,'ANEXO No. 1'!$A:$K,8,0)</f>
        <v>3500000</v>
      </c>
      <c r="AH198" s="62">
        <f>VLOOKUP(A198,'ANEXO No. 1'!$A:$K,9,0)</f>
        <v>7000000</v>
      </c>
      <c r="AI198" s="62">
        <f>VLOOKUP(A198,'ANEXO No. 1'!$A:$K,10,0)</f>
        <v>1300000</v>
      </c>
      <c r="AJ198" s="62">
        <f t="shared" si="37"/>
        <v>3878300</v>
      </c>
      <c r="AK198" s="62">
        <f t="shared" si="38"/>
        <v>8134900</v>
      </c>
      <c r="AL198" s="62">
        <f t="shared" si="39"/>
        <v>1367600</v>
      </c>
      <c r="AM198" s="11" t="str">
        <f>VLOOKUP(A198,'ANEXO No. 1'!$A:$K,11,0)</f>
        <v>FMARN</v>
      </c>
    </row>
    <row r="199" spans="1:39" s="12" customFormat="1" ht="12" customHeight="1" x14ac:dyDescent="0.25">
      <c r="A199" s="8">
        <v>192</v>
      </c>
      <c r="B199" s="9" t="s">
        <v>175</v>
      </c>
      <c r="C199" s="9" t="s">
        <v>253</v>
      </c>
      <c r="D199" s="9" t="s">
        <v>175</v>
      </c>
      <c r="E199" s="17">
        <v>1</v>
      </c>
      <c r="F199" s="8">
        <v>40</v>
      </c>
      <c r="G199" s="8">
        <v>1</v>
      </c>
      <c r="H199" s="10">
        <v>2500000</v>
      </c>
      <c r="I199" s="10">
        <v>1300000</v>
      </c>
      <c r="J199" s="10">
        <v>2375000</v>
      </c>
      <c r="K199" s="10">
        <v>1300000</v>
      </c>
      <c r="L199" s="10">
        <v>2250000</v>
      </c>
      <c r="M199" s="10">
        <v>1000000</v>
      </c>
      <c r="N199" s="10">
        <v>1913000</v>
      </c>
      <c r="O199" s="10">
        <v>900000</v>
      </c>
      <c r="P199" s="10">
        <v>1531000</v>
      </c>
      <c r="Q199" s="10">
        <v>900000</v>
      </c>
      <c r="R199" s="10">
        <f t="shared" si="27"/>
        <v>2630000</v>
      </c>
      <c r="S199" s="10">
        <f t="shared" si="28"/>
        <v>1367600</v>
      </c>
      <c r="T199" s="10">
        <f t="shared" si="29"/>
        <v>2498500</v>
      </c>
      <c r="U199" s="10">
        <f t="shared" si="30"/>
        <v>1367600</v>
      </c>
      <c r="V199" s="10">
        <f t="shared" si="31"/>
        <v>2367000</v>
      </c>
      <c r="W199" s="10">
        <f t="shared" si="32"/>
        <v>1052000</v>
      </c>
      <c r="X199" s="10">
        <f t="shared" si="33"/>
        <v>2012476</v>
      </c>
      <c r="Y199" s="10">
        <f t="shared" si="34"/>
        <v>946800</v>
      </c>
      <c r="Z199" s="10">
        <f t="shared" si="35"/>
        <v>1610612</v>
      </c>
      <c r="AA199" s="10">
        <f t="shared" si="36"/>
        <v>946800</v>
      </c>
      <c r="AB199" s="11" t="s">
        <v>177</v>
      </c>
      <c r="AD199" s="94">
        <f>VLOOKUP(A199,'ANEXO No. 1'!$A:$K,5,0)</f>
        <v>1</v>
      </c>
      <c r="AE199" s="88">
        <f>VLOOKUP(A199,'ANEXO No. 1'!$A:$K,6,0)</f>
        <v>40</v>
      </c>
      <c r="AF199" s="97">
        <f>VLOOKUP(A199,'ANEXO No. 1'!$A:$K,7,0)</f>
        <v>1</v>
      </c>
      <c r="AG199" s="62">
        <f>VLOOKUP(A199,'ANEXO No. 1'!$A:$K,8,0)</f>
        <v>2500000</v>
      </c>
      <c r="AH199" s="62">
        <f>VLOOKUP(A199,'ANEXO No. 1'!$A:$K,9,0)</f>
        <v>2500000</v>
      </c>
      <c r="AI199" s="62">
        <f>VLOOKUP(A199,'ANEXO No. 1'!$A:$K,10,0)</f>
        <v>1300000</v>
      </c>
      <c r="AJ199" s="62">
        <f t="shared" si="37"/>
        <v>2878300</v>
      </c>
      <c r="AK199" s="62">
        <f t="shared" si="38"/>
        <v>3634900</v>
      </c>
      <c r="AL199" s="62">
        <f t="shared" si="39"/>
        <v>1367600</v>
      </c>
      <c r="AM199" s="11" t="str">
        <f>VLOOKUP(A199,'ANEXO No. 1'!$A:$K,11,0)</f>
        <v>FMARN</v>
      </c>
    </row>
    <row r="200" spans="1:39" s="12" customFormat="1" ht="12" customHeight="1" x14ac:dyDescent="0.25">
      <c r="A200" s="8">
        <v>193</v>
      </c>
      <c r="B200" s="9" t="s">
        <v>175</v>
      </c>
      <c r="C200" s="9" t="s">
        <v>254</v>
      </c>
      <c r="D200" s="9" t="s">
        <v>175</v>
      </c>
      <c r="E200" s="17">
        <v>1</v>
      </c>
      <c r="F200" s="8">
        <v>40</v>
      </c>
      <c r="G200" s="8">
        <v>1</v>
      </c>
      <c r="H200" s="10">
        <v>1500000</v>
      </c>
      <c r="I200" s="10">
        <v>1300000</v>
      </c>
      <c r="J200" s="10">
        <v>1425000</v>
      </c>
      <c r="K200" s="10">
        <v>1300000</v>
      </c>
      <c r="L200" s="10">
        <v>1350000</v>
      </c>
      <c r="M200" s="10">
        <v>1000000</v>
      </c>
      <c r="N200" s="10">
        <v>1148000</v>
      </c>
      <c r="O200" s="10">
        <v>900000</v>
      </c>
      <c r="P200" s="10">
        <v>919000</v>
      </c>
      <c r="Q200" s="10">
        <v>900000</v>
      </c>
      <c r="R200" s="10">
        <f t="shared" si="27"/>
        <v>1578000</v>
      </c>
      <c r="S200" s="10">
        <f t="shared" si="28"/>
        <v>1367600</v>
      </c>
      <c r="T200" s="10">
        <f t="shared" si="29"/>
        <v>1499100</v>
      </c>
      <c r="U200" s="10">
        <f t="shared" si="30"/>
        <v>1367600</v>
      </c>
      <c r="V200" s="10">
        <f t="shared" si="31"/>
        <v>1420200</v>
      </c>
      <c r="W200" s="10">
        <f t="shared" si="32"/>
        <v>1052000</v>
      </c>
      <c r="X200" s="10">
        <f t="shared" si="33"/>
        <v>1207696</v>
      </c>
      <c r="Y200" s="10">
        <f t="shared" si="34"/>
        <v>946800</v>
      </c>
      <c r="Z200" s="10">
        <f t="shared" si="35"/>
        <v>966788</v>
      </c>
      <c r="AA200" s="10">
        <f t="shared" si="36"/>
        <v>946800</v>
      </c>
      <c r="AB200" s="11" t="s">
        <v>177</v>
      </c>
      <c r="AD200" s="94">
        <f>VLOOKUP(A200,'ANEXO No. 1'!$A:$K,5,0)</f>
        <v>1</v>
      </c>
      <c r="AE200" s="88">
        <f>VLOOKUP(A200,'ANEXO No. 1'!$A:$K,6,0)</f>
        <v>40</v>
      </c>
      <c r="AF200" s="97">
        <f>VLOOKUP(A200,'ANEXO No. 1'!$A:$K,7,0)</f>
        <v>1</v>
      </c>
      <c r="AG200" s="62">
        <f>VLOOKUP(A200,'ANEXO No. 1'!$A:$K,8,0)</f>
        <v>1500000</v>
      </c>
      <c r="AH200" s="62">
        <f>VLOOKUP(A200,'ANEXO No. 1'!$A:$K,9,0)</f>
        <v>1500000</v>
      </c>
      <c r="AI200" s="62">
        <f>VLOOKUP(A200,'ANEXO No. 1'!$A:$K,10,0)</f>
        <v>1300000</v>
      </c>
      <c r="AJ200" s="62">
        <f t="shared" si="37"/>
        <v>1878300</v>
      </c>
      <c r="AK200" s="62">
        <f t="shared" si="38"/>
        <v>2634900</v>
      </c>
      <c r="AL200" s="62">
        <f t="shared" si="39"/>
        <v>1367600</v>
      </c>
      <c r="AM200" s="11" t="str">
        <f>VLOOKUP(A200,'ANEXO No. 1'!$A:$K,11,0)</f>
        <v>FMARN</v>
      </c>
    </row>
    <row r="201" spans="1:39" s="12" customFormat="1" ht="12" customHeight="1" x14ac:dyDescent="0.25">
      <c r="A201" s="8">
        <v>194</v>
      </c>
      <c r="B201" s="9" t="s">
        <v>175</v>
      </c>
      <c r="C201" s="9" t="s">
        <v>255</v>
      </c>
      <c r="D201" s="9" t="s">
        <v>175</v>
      </c>
      <c r="E201" s="17">
        <v>1</v>
      </c>
      <c r="F201" s="8">
        <v>40</v>
      </c>
      <c r="G201" s="8">
        <v>1</v>
      </c>
      <c r="H201" s="10">
        <v>1500000</v>
      </c>
      <c r="I201" s="10">
        <v>1300000</v>
      </c>
      <c r="J201" s="10">
        <v>1425000</v>
      </c>
      <c r="K201" s="10">
        <v>1300000</v>
      </c>
      <c r="L201" s="10">
        <v>1350000</v>
      </c>
      <c r="M201" s="10">
        <v>1000000</v>
      </c>
      <c r="N201" s="10">
        <v>1148000</v>
      </c>
      <c r="O201" s="10">
        <v>900000</v>
      </c>
      <c r="P201" s="10">
        <v>919000</v>
      </c>
      <c r="Q201" s="10">
        <v>900000</v>
      </c>
      <c r="R201" s="10">
        <f t="shared" ref="R201:R264" si="40">H201+(H201*$R$5)</f>
        <v>1578000</v>
      </c>
      <c r="S201" s="10">
        <f t="shared" ref="S201:S264" si="41">I201+(I201*$R$5)</f>
        <v>1367600</v>
      </c>
      <c r="T201" s="10">
        <f t="shared" ref="T201:T263" si="42">J201+(J201*$R$5)</f>
        <v>1499100</v>
      </c>
      <c r="U201" s="10">
        <f t="shared" ref="U201:U263" si="43">K201+(K201*$R$5)</f>
        <v>1367600</v>
      </c>
      <c r="V201" s="10">
        <f t="shared" ref="V201:V264" si="44">L201+(L201*$R$5)</f>
        <v>1420200</v>
      </c>
      <c r="W201" s="10">
        <f t="shared" ref="W201:W264" si="45">M201+(M201*$R$5)</f>
        <v>1052000</v>
      </c>
      <c r="X201" s="10">
        <f t="shared" ref="X201:X264" si="46">N201+(N201*$R$5)</f>
        <v>1207696</v>
      </c>
      <c r="Y201" s="10">
        <f t="shared" ref="Y201:Y264" si="47">O201+(O201*$R$5)</f>
        <v>946800</v>
      </c>
      <c r="Z201" s="10">
        <f t="shared" ref="Z201:Z264" si="48">P201+(P201*$R$5)</f>
        <v>966788</v>
      </c>
      <c r="AA201" s="10">
        <f t="shared" ref="AA201:AA264" si="49">Q201+(Q201*$R$5)</f>
        <v>946800</v>
      </c>
      <c r="AB201" s="11" t="s">
        <v>177</v>
      </c>
      <c r="AD201" s="94">
        <f>VLOOKUP(A201,'ANEXO No. 1'!$A:$K,5,0)</f>
        <v>1</v>
      </c>
      <c r="AE201" s="88">
        <f>VLOOKUP(A201,'ANEXO No. 1'!$A:$K,6,0)</f>
        <v>40</v>
      </c>
      <c r="AF201" s="97">
        <f>VLOOKUP(A201,'ANEXO No. 1'!$A:$K,7,0)</f>
        <v>1</v>
      </c>
      <c r="AG201" s="62">
        <f>VLOOKUP(A201,'ANEXO No. 1'!$A:$K,8,0)</f>
        <v>1500000</v>
      </c>
      <c r="AH201" s="62">
        <f>VLOOKUP(A201,'ANEXO No. 1'!$A:$K,9,0)</f>
        <v>1500000</v>
      </c>
      <c r="AI201" s="62">
        <f>VLOOKUP(A201,'ANEXO No. 1'!$A:$K,10,0)</f>
        <v>1300000</v>
      </c>
      <c r="AJ201" s="62">
        <f t="shared" ref="AJ201:AJ264" si="50">+AG201+($AG$8*$AJ$5)</f>
        <v>1878300</v>
      </c>
      <c r="AK201" s="62">
        <f t="shared" ref="AK201:AK264" si="51">+AH201+($AH$8*$AJ$5)</f>
        <v>2634900</v>
      </c>
      <c r="AL201" s="62">
        <f t="shared" ref="AL201:AL264" si="52">+AI201+($AI$8*$AJ$5)</f>
        <v>1367600</v>
      </c>
      <c r="AM201" s="11" t="str">
        <f>VLOOKUP(A201,'ANEXO No. 1'!$A:$K,11,0)</f>
        <v>FMARN</v>
      </c>
    </row>
    <row r="202" spans="1:39" s="12" customFormat="1" ht="12" customHeight="1" x14ac:dyDescent="0.25">
      <c r="A202" s="8">
        <v>195</v>
      </c>
      <c r="B202" s="9" t="s">
        <v>175</v>
      </c>
      <c r="C202" s="9" t="s">
        <v>256</v>
      </c>
      <c r="D202" s="9" t="s">
        <v>175</v>
      </c>
      <c r="E202" s="17">
        <v>3</v>
      </c>
      <c r="F202" s="8">
        <v>40</v>
      </c>
      <c r="G202" s="8">
        <v>1</v>
      </c>
      <c r="H202" s="10">
        <v>5500000</v>
      </c>
      <c r="I202" s="10">
        <v>1300000</v>
      </c>
      <c r="J202" s="10">
        <v>5225000</v>
      </c>
      <c r="K202" s="10">
        <v>1300000</v>
      </c>
      <c r="L202" s="10">
        <v>4950000</v>
      </c>
      <c r="M202" s="10">
        <v>1000000</v>
      </c>
      <c r="N202" s="10">
        <v>4208000</v>
      </c>
      <c r="O202" s="10">
        <v>900000</v>
      </c>
      <c r="P202" s="10">
        <v>3367000</v>
      </c>
      <c r="Q202" s="10">
        <v>900000</v>
      </c>
      <c r="R202" s="10">
        <f t="shared" si="40"/>
        <v>5786000</v>
      </c>
      <c r="S202" s="10">
        <f t="shared" si="41"/>
        <v>1367600</v>
      </c>
      <c r="T202" s="10">
        <f t="shared" si="42"/>
        <v>5496700</v>
      </c>
      <c r="U202" s="10">
        <f t="shared" si="43"/>
        <v>1367600</v>
      </c>
      <c r="V202" s="10">
        <f t="shared" si="44"/>
        <v>5207400</v>
      </c>
      <c r="W202" s="10">
        <f t="shared" si="45"/>
        <v>1052000</v>
      </c>
      <c r="X202" s="10">
        <f t="shared" si="46"/>
        <v>4426816</v>
      </c>
      <c r="Y202" s="10">
        <f t="shared" si="47"/>
        <v>946800</v>
      </c>
      <c r="Z202" s="10">
        <f t="shared" si="48"/>
        <v>3542084</v>
      </c>
      <c r="AA202" s="10">
        <f t="shared" si="49"/>
        <v>946800</v>
      </c>
      <c r="AB202" s="11" t="s">
        <v>177</v>
      </c>
      <c r="AD202" s="94">
        <f>VLOOKUP(A202,'ANEXO No. 1'!$A:$K,5,0)</f>
        <v>3</v>
      </c>
      <c r="AE202" s="88">
        <f>VLOOKUP(A202,'ANEXO No. 1'!$A:$K,6,0)</f>
        <v>40</v>
      </c>
      <c r="AF202" s="97">
        <f>VLOOKUP(A202,'ANEXO No. 1'!$A:$K,7,0)</f>
        <v>1</v>
      </c>
      <c r="AG202" s="62">
        <f>VLOOKUP(A202,'ANEXO No. 1'!$A:$K,8,0)</f>
        <v>5500000</v>
      </c>
      <c r="AH202" s="62">
        <f>VLOOKUP(A202,'ANEXO No. 1'!$A:$K,9,0)</f>
        <v>5500000</v>
      </c>
      <c r="AI202" s="62">
        <f>VLOOKUP(A202,'ANEXO No. 1'!$A:$K,10,0)</f>
        <v>1300000</v>
      </c>
      <c r="AJ202" s="62">
        <f t="shared" si="50"/>
        <v>5878300</v>
      </c>
      <c r="AK202" s="62">
        <f t="shared" si="51"/>
        <v>6634900</v>
      </c>
      <c r="AL202" s="62">
        <f t="shared" si="52"/>
        <v>1367600</v>
      </c>
      <c r="AM202" s="11" t="str">
        <f>VLOOKUP(A202,'ANEXO No. 1'!$A:$K,11,0)</f>
        <v>FMARN</v>
      </c>
    </row>
    <row r="203" spans="1:39" s="12" customFormat="1" ht="12" customHeight="1" x14ac:dyDescent="0.25">
      <c r="A203" s="8">
        <v>196</v>
      </c>
      <c r="B203" s="9" t="s">
        <v>175</v>
      </c>
      <c r="C203" s="9" t="s">
        <v>257</v>
      </c>
      <c r="D203" s="9" t="s">
        <v>175</v>
      </c>
      <c r="E203" s="17">
        <v>5</v>
      </c>
      <c r="F203" s="8">
        <v>40</v>
      </c>
      <c r="G203" s="8">
        <v>1</v>
      </c>
      <c r="H203" s="10">
        <v>7000000</v>
      </c>
      <c r="I203" s="10">
        <v>1300000</v>
      </c>
      <c r="J203" s="10">
        <v>6650000</v>
      </c>
      <c r="K203" s="10">
        <v>1300000</v>
      </c>
      <c r="L203" s="10">
        <v>6300000</v>
      </c>
      <c r="M203" s="10">
        <v>1000000</v>
      </c>
      <c r="N203" s="10">
        <v>5355000</v>
      </c>
      <c r="O203" s="10">
        <v>900000</v>
      </c>
      <c r="P203" s="10">
        <v>4284000</v>
      </c>
      <c r="Q203" s="10">
        <v>900000</v>
      </c>
      <c r="R203" s="10">
        <f t="shared" si="40"/>
        <v>7364000</v>
      </c>
      <c r="S203" s="10">
        <f t="shared" si="41"/>
        <v>1367600</v>
      </c>
      <c r="T203" s="10">
        <f t="shared" si="42"/>
        <v>6995800</v>
      </c>
      <c r="U203" s="10">
        <f t="shared" si="43"/>
        <v>1367600</v>
      </c>
      <c r="V203" s="10">
        <f t="shared" si="44"/>
        <v>6627600</v>
      </c>
      <c r="W203" s="10">
        <f t="shared" si="45"/>
        <v>1052000</v>
      </c>
      <c r="X203" s="10">
        <f t="shared" si="46"/>
        <v>5633460</v>
      </c>
      <c r="Y203" s="10">
        <f t="shared" si="47"/>
        <v>946800</v>
      </c>
      <c r="Z203" s="10">
        <f t="shared" si="48"/>
        <v>4506768</v>
      </c>
      <c r="AA203" s="10">
        <f t="shared" si="49"/>
        <v>946800</v>
      </c>
      <c r="AB203" s="11" t="s">
        <v>177</v>
      </c>
      <c r="AD203" s="94">
        <f>VLOOKUP(A203,'ANEXO No. 1'!$A:$K,5,0)</f>
        <v>5</v>
      </c>
      <c r="AE203" s="88">
        <f>VLOOKUP(A203,'ANEXO No. 1'!$A:$K,6,0)</f>
        <v>40</v>
      </c>
      <c r="AF203" s="97">
        <f>VLOOKUP(A203,'ANEXO No. 1'!$A:$K,7,0)</f>
        <v>1</v>
      </c>
      <c r="AG203" s="62">
        <f>VLOOKUP(A203,'ANEXO No. 1'!$A:$K,8,0)</f>
        <v>7000000</v>
      </c>
      <c r="AH203" s="62">
        <f>VLOOKUP(A203,'ANEXO No. 1'!$A:$K,9,0)</f>
        <v>7000000</v>
      </c>
      <c r="AI203" s="62">
        <f>VLOOKUP(A203,'ANEXO No. 1'!$A:$K,10,0)</f>
        <v>1300000</v>
      </c>
      <c r="AJ203" s="62">
        <f t="shared" si="50"/>
        <v>7378300</v>
      </c>
      <c r="AK203" s="62">
        <f t="shared" si="51"/>
        <v>8134900</v>
      </c>
      <c r="AL203" s="62">
        <f t="shared" si="52"/>
        <v>1367600</v>
      </c>
      <c r="AM203" s="11" t="str">
        <f>VLOOKUP(A203,'ANEXO No. 1'!$A:$K,11,0)</f>
        <v>FMARN</v>
      </c>
    </row>
    <row r="204" spans="1:39" s="12" customFormat="1" ht="12" customHeight="1" x14ac:dyDescent="0.25">
      <c r="A204" s="8">
        <v>197</v>
      </c>
      <c r="B204" s="9" t="s">
        <v>175</v>
      </c>
      <c r="C204" s="9" t="s">
        <v>258</v>
      </c>
      <c r="D204" s="9" t="s">
        <v>175</v>
      </c>
      <c r="E204" s="17">
        <v>1</v>
      </c>
      <c r="F204" s="8">
        <v>40</v>
      </c>
      <c r="G204" s="8">
        <v>1</v>
      </c>
      <c r="H204" s="10">
        <v>1500000</v>
      </c>
      <c r="I204" s="10">
        <v>1300000</v>
      </c>
      <c r="J204" s="10">
        <v>1425000</v>
      </c>
      <c r="K204" s="10">
        <v>1300000</v>
      </c>
      <c r="L204" s="10">
        <v>1350000</v>
      </c>
      <c r="M204" s="10">
        <v>1000000</v>
      </c>
      <c r="N204" s="10">
        <v>1148000</v>
      </c>
      <c r="O204" s="10">
        <v>900000</v>
      </c>
      <c r="P204" s="10">
        <v>919000</v>
      </c>
      <c r="Q204" s="10">
        <v>900000</v>
      </c>
      <c r="R204" s="10">
        <f t="shared" si="40"/>
        <v>1578000</v>
      </c>
      <c r="S204" s="10">
        <f t="shared" si="41"/>
        <v>1367600</v>
      </c>
      <c r="T204" s="10">
        <f t="shared" si="42"/>
        <v>1499100</v>
      </c>
      <c r="U204" s="10">
        <f t="shared" si="43"/>
        <v>1367600</v>
      </c>
      <c r="V204" s="10">
        <f t="shared" si="44"/>
        <v>1420200</v>
      </c>
      <c r="W204" s="10">
        <f t="shared" si="45"/>
        <v>1052000</v>
      </c>
      <c r="X204" s="10">
        <f t="shared" si="46"/>
        <v>1207696</v>
      </c>
      <c r="Y204" s="10">
        <f t="shared" si="47"/>
        <v>946800</v>
      </c>
      <c r="Z204" s="10">
        <f t="shared" si="48"/>
        <v>966788</v>
      </c>
      <c r="AA204" s="10">
        <f t="shared" si="49"/>
        <v>946800</v>
      </c>
      <c r="AB204" s="11" t="s">
        <v>177</v>
      </c>
      <c r="AD204" s="94">
        <f>VLOOKUP(A204,'ANEXO No. 1'!$A:$K,5,0)</f>
        <v>1</v>
      </c>
      <c r="AE204" s="88">
        <f>VLOOKUP(A204,'ANEXO No. 1'!$A:$K,6,0)</f>
        <v>40</v>
      </c>
      <c r="AF204" s="97">
        <f>VLOOKUP(A204,'ANEXO No. 1'!$A:$K,7,0)</f>
        <v>1</v>
      </c>
      <c r="AG204" s="62">
        <f>VLOOKUP(A204,'ANEXO No. 1'!$A:$K,8,0)</f>
        <v>1500000</v>
      </c>
      <c r="AH204" s="62">
        <f>VLOOKUP(A204,'ANEXO No. 1'!$A:$K,9,0)</f>
        <v>1500000</v>
      </c>
      <c r="AI204" s="62">
        <f>VLOOKUP(A204,'ANEXO No. 1'!$A:$K,10,0)</f>
        <v>1300000</v>
      </c>
      <c r="AJ204" s="62">
        <f t="shared" si="50"/>
        <v>1878300</v>
      </c>
      <c r="AK204" s="62">
        <f t="shared" si="51"/>
        <v>2634900</v>
      </c>
      <c r="AL204" s="62">
        <f t="shared" si="52"/>
        <v>1367600</v>
      </c>
      <c r="AM204" s="11" t="str">
        <f>VLOOKUP(A204,'ANEXO No. 1'!$A:$K,11,0)</f>
        <v>FMARN</v>
      </c>
    </row>
    <row r="205" spans="1:39" s="12" customFormat="1" ht="12" customHeight="1" x14ac:dyDescent="0.25">
      <c r="A205" s="8">
        <v>198</v>
      </c>
      <c r="B205" s="9" t="s">
        <v>175</v>
      </c>
      <c r="C205" s="9" t="s">
        <v>259</v>
      </c>
      <c r="D205" s="9" t="s">
        <v>175</v>
      </c>
      <c r="E205" s="17">
        <v>1</v>
      </c>
      <c r="F205" s="8">
        <v>40</v>
      </c>
      <c r="G205" s="8">
        <v>1</v>
      </c>
      <c r="H205" s="10">
        <v>2500000</v>
      </c>
      <c r="I205" s="10">
        <v>1300000</v>
      </c>
      <c r="J205" s="10">
        <v>2375000</v>
      </c>
      <c r="K205" s="10">
        <v>1300000</v>
      </c>
      <c r="L205" s="10">
        <v>2250000</v>
      </c>
      <c r="M205" s="10">
        <v>1000000</v>
      </c>
      <c r="N205" s="10">
        <v>1913000</v>
      </c>
      <c r="O205" s="10">
        <v>900000</v>
      </c>
      <c r="P205" s="10">
        <v>1531000</v>
      </c>
      <c r="Q205" s="10">
        <v>900000</v>
      </c>
      <c r="R205" s="10">
        <f t="shared" si="40"/>
        <v>2630000</v>
      </c>
      <c r="S205" s="10">
        <f t="shared" si="41"/>
        <v>1367600</v>
      </c>
      <c r="T205" s="10">
        <f t="shared" si="42"/>
        <v>2498500</v>
      </c>
      <c r="U205" s="10">
        <f t="shared" si="43"/>
        <v>1367600</v>
      </c>
      <c r="V205" s="10">
        <f t="shared" si="44"/>
        <v>2367000</v>
      </c>
      <c r="W205" s="10">
        <f t="shared" si="45"/>
        <v>1052000</v>
      </c>
      <c r="X205" s="10">
        <f t="shared" si="46"/>
        <v>2012476</v>
      </c>
      <c r="Y205" s="10">
        <f t="shared" si="47"/>
        <v>946800</v>
      </c>
      <c r="Z205" s="10">
        <f t="shared" si="48"/>
        <v>1610612</v>
      </c>
      <c r="AA205" s="10">
        <f t="shared" si="49"/>
        <v>946800</v>
      </c>
      <c r="AB205" s="11" t="s">
        <v>177</v>
      </c>
      <c r="AD205" s="94">
        <f>VLOOKUP(A205,'ANEXO No. 1'!$A:$K,5,0)</f>
        <v>1</v>
      </c>
      <c r="AE205" s="88">
        <f>VLOOKUP(A205,'ANEXO No. 1'!$A:$K,6,0)</f>
        <v>40</v>
      </c>
      <c r="AF205" s="97">
        <f>VLOOKUP(A205,'ANEXO No. 1'!$A:$K,7,0)</f>
        <v>1</v>
      </c>
      <c r="AG205" s="62">
        <f>VLOOKUP(A205,'ANEXO No. 1'!$A:$K,8,0)</f>
        <v>2500000</v>
      </c>
      <c r="AH205" s="62">
        <f>VLOOKUP(A205,'ANEXO No. 1'!$A:$K,9,0)</f>
        <v>2500000</v>
      </c>
      <c r="AI205" s="62">
        <f>VLOOKUP(A205,'ANEXO No. 1'!$A:$K,10,0)</f>
        <v>1300000</v>
      </c>
      <c r="AJ205" s="62">
        <f t="shared" si="50"/>
        <v>2878300</v>
      </c>
      <c r="AK205" s="62">
        <f t="shared" si="51"/>
        <v>3634900</v>
      </c>
      <c r="AL205" s="62">
        <f t="shared" si="52"/>
        <v>1367600</v>
      </c>
      <c r="AM205" s="11" t="str">
        <f>VLOOKUP(A205,'ANEXO No. 1'!$A:$K,11,0)</f>
        <v>FMARN</v>
      </c>
    </row>
    <row r="206" spans="1:39" s="12" customFormat="1" ht="12" customHeight="1" x14ac:dyDescent="0.25">
      <c r="A206" s="8">
        <v>199</v>
      </c>
      <c r="B206" s="9" t="s">
        <v>175</v>
      </c>
      <c r="C206" s="9" t="s">
        <v>260</v>
      </c>
      <c r="D206" s="9" t="s">
        <v>175</v>
      </c>
      <c r="E206" s="17">
        <v>1</v>
      </c>
      <c r="F206" s="8">
        <v>40</v>
      </c>
      <c r="G206" s="8">
        <v>1</v>
      </c>
      <c r="H206" s="10">
        <v>1500000</v>
      </c>
      <c r="I206" s="10">
        <v>1300000</v>
      </c>
      <c r="J206" s="10">
        <v>1425000</v>
      </c>
      <c r="K206" s="10">
        <v>1300000</v>
      </c>
      <c r="L206" s="10">
        <v>1350000</v>
      </c>
      <c r="M206" s="10">
        <v>1000000</v>
      </c>
      <c r="N206" s="10">
        <v>1148000</v>
      </c>
      <c r="O206" s="10">
        <v>900000</v>
      </c>
      <c r="P206" s="10">
        <v>919000</v>
      </c>
      <c r="Q206" s="10">
        <v>900000</v>
      </c>
      <c r="R206" s="10">
        <f t="shared" si="40"/>
        <v>1578000</v>
      </c>
      <c r="S206" s="10">
        <f t="shared" si="41"/>
        <v>1367600</v>
      </c>
      <c r="T206" s="10">
        <f t="shared" si="42"/>
        <v>1499100</v>
      </c>
      <c r="U206" s="10">
        <f t="shared" si="43"/>
        <v>1367600</v>
      </c>
      <c r="V206" s="10">
        <f t="shared" si="44"/>
        <v>1420200</v>
      </c>
      <c r="W206" s="10">
        <f t="shared" si="45"/>
        <v>1052000</v>
      </c>
      <c r="X206" s="10">
        <f t="shared" si="46"/>
        <v>1207696</v>
      </c>
      <c r="Y206" s="10">
        <f t="shared" si="47"/>
        <v>946800</v>
      </c>
      <c r="Z206" s="10">
        <f t="shared" si="48"/>
        <v>966788</v>
      </c>
      <c r="AA206" s="10">
        <f t="shared" si="49"/>
        <v>946800</v>
      </c>
      <c r="AB206" s="11" t="s">
        <v>177</v>
      </c>
      <c r="AD206" s="94">
        <f>VLOOKUP(A206,'ANEXO No. 1'!$A:$K,5,0)</f>
        <v>1</v>
      </c>
      <c r="AE206" s="88">
        <f>VLOOKUP(A206,'ANEXO No. 1'!$A:$K,6,0)</f>
        <v>40</v>
      </c>
      <c r="AF206" s="97">
        <f>VLOOKUP(A206,'ANEXO No. 1'!$A:$K,7,0)</f>
        <v>1</v>
      </c>
      <c r="AG206" s="62">
        <f>VLOOKUP(A206,'ANEXO No. 1'!$A:$K,8,0)</f>
        <v>1500000</v>
      </c>
      <c r="AH206" s="62">
        <f>VLOOKUP(A206,'ANEXO No. 1'!$A:$K,9,0)</f>
        <v>1500000</v>
      </c>
      <c r="AI206" s="62">
        <f>VLOOKUP(A206,'ANEXO No. 1'!$A:$K,10,0)</f>
        <v>1300000</v>
      </c>
      <c r="AJ206" s="62">
        <f t="shared" si="50"/>
        <v>1878300</v>
      </c>
      <c r="AK206" s="62">
        <f t="shared" si="51"/>
        <v>2634900</v>
      </c>
      <c r="AL206" s="62">
        <f t="shared" si="52"/>
        <v>1367600</v>
      </c>
      <c r="AM206" s="11" t="str">
        <f>VLOOKUP(A206,'ANEXO No. 1'!$A:$K,11,0)</f>
        <v>FMARN</v>
      </c>
    </row>
    <row r="207" spans="1:39" s="12" customFormat="1" ht="12" customHeight="1" x14ac:dyDescent="0.25">
      <c r="A207" s="8">
        <v>200</v>
      </c>
      <c r="B207" s="9" t="s">
        <v>175</v>
      </c>
      <c r="C207" s="9" t="s">
        <v>261</v>
      </c>
      <c r="D207" s="9" t="s">
        <v>175</v>
      </c>
      <c r="E207" s="17">
        <v>1</v>
      </c>
      <c r="F207" s="8">
        <v>40</v>
      </c>
      <c r="G207" s="8">
        <v>1</v>
      </c>
      <c r="H207" s="10">
        <v>1800000</v>
      </c>
      <c r="I207" s="10">
        <v>1300000</v>
      </c>
      <c r="J207" s="10">
        <v>1710000</v>
      </c>
      <c r="K207" s="10">
        <v>1300000</v>
      </c>
      <c r="L207" s="10">
        <v>1620000</v>
      </c>
      <c r="M207" s="10">
        <v>1000000</v>
      </c>
      <c r="N207" s="10">
        <v>1377000</v>
      </c>
      <c r="O207" s="10">
        <v>900000</v>
      </c>
      <c r="P207" s="10">
        <v>1102000</v>
      </c>
      <c r="Q207" s="10">
        <v>900000</v>
      </c>
      <c r="R207" s="10">
        <f t="shared" si="40"/>
        <v>1893600</v>
      </c>
      <c r="S207" s="10">
        <f t="shared" si="41"/>
        <v>1367600</v>
      </c>
      <c r="T207" s="10">
        <f t="shared" si="42"/>
        <v>1798920</v>
      </c>
      <c r="U207" s="10">
        <f t="shared" si="43"/>
        <v>1367600</v>
      </c>
      <c r="V207" s="10">
        <f t="shared" si="44"/>
        <v>1704240</v>
      </c>
      <c r="W207" s="10">
        <f t="shared" si="45"/>
        <v>1052000</v>
      </c>
      <c r="X207" s="10">
        <f t="shared" si="46"/>
        <v>1448604</v>
      </c>
      <c r="Y207" s="10">
        <f t="shared" si="47"/>
        <v>946800</v>
      </c>
      <c r="Z207" s="10">
        <f t="shared" si="48"/>
        <v>1159304</v>
      </c>
      <c r="AA207" s="10">
        <f t="shared" si="49"/>
        <v>946800</v>
      </c>
      <c r="AB207" s="11" t="s">
        <v>177</v>
      </c>
      <c r="AD207" s="94">
        <f>VLOOKUP(A207,'ANEXO No. 1'!$A:$K,5,0)</f>
        <v>1</v>
      </c>
      <c r="AE207" s="88">
        <f>VLOOKUP(A207,'ANEXO No. 1'!$A:$K,6,0)</f>
        <v>40</v>
      </c>
      <c r="AF207" s="97">
        <f>VLOOKUP(A207,'ANEXO No. 1'!$A:$K,7,0)</f>
        <v>1</v>
      </c>
      <c r="AG207" s="62">
        <f>VLOOKUP(A207,'ANEXO No. 1'!$A:$K,8,0)</f>
        <v>1800000</v>
      </c>
      <c r="AH207" s="62">
        <f>VLOOKUP(A207,'ANEXO No. 1'!$A:$K,9,0)</f>
        <v>1800000</v>
      </c>
      <c r="AI207" s="62">
        <f>VLOOKUP(A207,'ANEXO No. 1'!$A:$K,10,0)</f>
        <v>1300000</v>
      </c>
      <c r="AJ207" s="62">
        <f t="shared" si="50"/>
        <v>2178300</v>
      </c>
      <c r="AK207" s="62">
        <f t="shared" si="51"/>
        <v>2934900</v>
      </c>
      <c r="AL207" s="62">
        <f t="shared" si="52"/>
        <v>1367600</v>
      </c>
      <c r="AM207" s="11" t="str">
        <f>VLOOKUP(A207,'ANEXO No. 1'!$A:$K,11,0)</f>
        <v>FMARN</v>
      </c>
    </row>
    <row r="208" spans="1:39" s="12" customFormat="1" ht="12" customHeight="1" x14ac:dyDescent="0.25">
      <c r="A208" s="8">
        <v>201</v>
      </c>
      <c r="B208" s="9" t="s">
        <v>175</v>
      </c>
      <c r="C208" s="9" t="s">
        <v>262</v>
      </c>
      <c r="D208" s="9" t="s">
        <v>175</v>
      </c>
      <c r="E208" s="17">
        <v>6</v>
      </c>
      <c r="F208" s="8">
        <v>40</v>
      </c>
      <c r="G208" s="8">
        <v>2</v>
      </c>
      <c r="H208" s="10">
        <v>12500000</v>
      </c>
      <c r="I208" s="10">
        <v>1300000</v>
      </c>
      <c r="J208" s="10">
        <v>11875000</v>
      </c>
      <c r="K208" s="10">
        <v>1300000</v>
      </c>
      <c r="L208" s="10">
        <v>11250000</v>
      </c>
      <c r="M208" s="10">
        <v>1000000</v>
      </c>
      <c r="N208" s="10">
        <v>9563000</v>
      </c>
      <c r="O208" s="10">
        <v>900000</v>
      </c>
      <c r="P208" s="10">
        <v>7651000</v>
      </c>
      <c r="Q208" s="10">
        <v>900000</v>
      </c>
      <c r="R208" s="10">
        <f t="shared" si="40"/>
        <v>13150000</v>
      </c>
      <c r="S208" s="10">
        <f t="shared" si="41"/>
        <v>1367600</v>
      </c>
      <c r="T208" s="10">
        <f t="shared" si="42"/>
        <v>12492500</v>
      </c>
      <c r="U208" s="10">
        <f t="shared" si="43"/>
        <v>1367600</v>
      </c>
      <c r="V208" s="10">
        <f t="shared" si="44"/>
        <v>11835000</v>
      </c>
      <c r="W208" s="10">
        <f t="shared" si="45"/>
        <v>1052000</v>
      </c>
      <c r="X208" s="10">
        <f t="shared" si="46"/>
        <v>10060276</v>
      </c>
      <c r="Y208" s="10">
        <f t="shared" si="47"/>
        <v>946800</v>
      </c>
      <c r="Z208" s="10">
        <f t="shared" si="48"/>
        <v>8048852</v>
      </c>
      <c r="AA208" s="10">
        <f t="shared" si="49"/>
        <v>946800</v>
      </c>
      <c r="AB208" s="11" t="s">
        <v>177</v>
      </c>
      <c r="AD208" s="94">
        <f>VLOOKUP(A208,'ANEXO No. 1'!$A:$K,5,0)</f>
        <v>6</v>
      </c>
      <c r="AE208" s="88">
        <f>VLOOKUP(A208,'ANEXO No. 1'!$A:$K,6,0)</f>
        <v>40</v>
      </c>
      <c r="AF208" s="97">
        <f>VLOOKUP(A208,'ANEXO No. 1'!$A:$K,7,0)</f>
        <v>2</v>
      </c>
      <c r="AG208" s="62">
        <f>VLOOKUP(A208,'ANEXO No. 1'!$A:$K,8,0)</f>
        <v>12500000</v>
      </c>
      <c r="AH208" s="62">
        <f>VLOOKUP(A208,'ANEXO No. 1'!$A:$K,9,0)</f>
        <v>25000000</v>
      </c>
      <c r="AI208" s="62">
        <f>VLOOKUP(A208,'ANEXO No. 1'!$A:$K,10,0)</f>
        <v>1300000</v>
      </c>
      <c r="AJ208" s="62">
        <f t="shared" si="50"/>
        <v>12878300</v>
      </c>
      <c r="AK208" s="62">
        <f t="shared" si="51"/>
        <v>26134900</v>
      </c>
      <c r="AL208" s="62">
        <f t="shared" si="52"/>
        <v>1367600</v>
      </c>
      <c r="AM208" s="11" t="str">
        <f>VLOOKUP(A208,'ANEXO No. 1'!$A:$K,11,0)</f>
        <v>FMARN</v>
      </c>
    </row>
    <row r="209" spans="1:39" s="12" customFormat="1" ht="12" customHeight="1" x14ac:dyDescent="0.25">
      <c r="A209" s="8">
        <v>202</v>
      </c>
      <c r="B209" s="9" t="s">
        <v>263</v>
      </c>
      <c r="C209" s="9" t="s">
        <v>264</v>
      </c>
      <c r="D209" s="9" t="s">
        <v>263</v>
      </c>
      <c r="E209" s="17">
        <v>1</v>
      </c>
      <c r="F209" s="8">
        <v>40</v>
      </c>
      <c r="G209" s="8">
        <v>2</v>
      </c>
      <c r="H209" s="10">
        <v>1500000</v>
      </c>
      <c r="I209" s="10">
        <v>1300000</v>
      </c>
      <c r="J209" s="10">
        <v>1425000</v>
      </c>
      <c r="K209" s="10">
        <v>1300000</v>
      </c>
      <c r="L209" s="10">
        <v>1350000</v>
      </c>
      <c r="M209" s="10">
        <v>1000000</v>
      </c>
      <c r="N209" s="10">
        <v>1148000</v>
      </c>
      <c r="O209" s="10">
        <v>900000</v>
      </c>
      <c r="P209" s="10">
        <v>919000</v>
      </c>
      <c r="Q209" s="10">
        <v>900000</v>
      </c>
      <c r="R209" s="10">
        <f t="shared" si="40"/>
        <v>1578000</v>
      </c>
      <c r="S209" s="10">
        <f t="shared" si="41"/>
        <v>1367600</v>
      </c>
      <c r="T209" s="10">
        <f t="shared" si="42"/>
        <v>1499100</v>
      </c>
      <c r="U209" s="10">
        <f t="shared" si="43"/>
        <v>1367600</v>
      </c>
      <c r="V209" s="10">
        <f t="shared" si="44"/>
        <v>1420200</v>
      </c>
      <c r="W209" s="10">
        <f t="shared" si="45"/>
        <v>1052000</v>
      </c>
      <c r="X209" s="10">
        <f t="shared" si="46"/>
        <v>1207696</v>
      </c>
      <c r="Y209" s="10">
        <f t="shared" si="47"/>
        <v>946800</v>
      </c>
      <c r="Z209" s="10">
        <f t="shared" si="48"/>
        <v>966788</v>
      </c>
      <c r="AA209" s="10">
        <f t="shared" si="49"/>
        <v>946800</v>
      </c>
      <c r="AB209" s="11" t="s">
        <v>177</v>
      </c>
      <c r="AD209" s="94">
        <f>VLOOKUP(A209,'ANEXO No. 1'!$A:$K,5,0)</f>
        <v>1</v>
      </c>
      <c r="AE209" s="88">
        <f>VLOOKUP(A209,'ANEXO No. 1'!$A:$K,6,0)</f>
        <v>40</v>
      </c>
      <c r="AF209" s="97">
        <f>VLOOKUP(A209,'ANEXO No. 1'!$A:$K,7,0)</f>
        <v>2</v>
      </c>
      <c r="AG209" s="62">
        <f>VLOOKUP(A209,'ANEXO No. 1'!$A:$K,8,0)</f>
        <v>1500000</v>
      </c>
      <c r="AH209" s="62">
        <f>VLOOKUP(A209,'ANEXO No. 1'!$A:$K,9,0)</f>
        <v>3000000</v>
      </c>
      <c r="AI209" s="62">
        <f>VLOOKUP(A209,'ANEXO No. 1'!$A:$K,10,0)</f>
        <v>1300000</v>
      </c>
      <c r="AJ209" s="62">
        <f t="shared" si="50"/>
        <v>1878300</v>
      </c>
      <c r="AK209" s="62">
        <f t="shared" si="51"/>
        <v>4134900</v>
      </c>
      <c r="AL209" s="62">
        <f t="shared" si="52"/>
        <v>1367600</v>
      </c>
      <c r="AM209" s="11" t="str">
        <f>VLOOKUP(A209,'ANEXO No. 1'!$A:$K,11,0)</f>
        <v>FMARN</v>
      </c>
    </row>
    <row r="210" spans="1:39" s="12" customFormat="1" ht="12" customHeight="1" x14ac:dyDescent="0.25">
      <c r="A210" s="8">
        <v>203</v>
      </c>
      <c r="B210" s="9" t="s">
        <v>175</v>
      </c>
      <c r="C210" s="9" t="s">
        <v>265</v>
      </c>
      <c r="D210" s="9" t="s">
        <v>175</v>
      </c>
      <c r="E210" s="17">
        <v>2</v>
      </c>
      <c r="F210" s="8">
        <v>40</v>
      </c>
      <c r="G210" s="8">
        <v>2</v>
      </c>
      <c r="H210" s="10">
        <v>2500000</v>
      </c>
      <c r="I210" s="10">
        <v>1300000</v>
      </c>
      <c r="J210" s="10">
        <v>2375000</v>
      </c>
      <c r="K210" s="10">
        <v>1300000</v>
      </c>
      <c r="L210" s="10">
        <v>2250000</v>
      </c>
      <c r="M210" s="10">
        <v>1000000</v>
      </c>
      <c r="N210" s="10">
        <v>1913000</v>
      </c>
      <c r="O210" s="10">
        <v>900000</v>
      </c>
      <c r="P210" s="10">
        <v>1531000</v>
      </c>
      <c r="Q210" s="10">
        <v>900000</v>
      </c>
      <c r="R210" s="10">
        <f t="shared" si="40"/>
        <v>2630000</v>
      </c>
      <c r="S210" s="10">
        <f t="shared" si="41"/>
        <v>1367600</v>
      </c>
      <c r="T210" s="10">
        <f t="shared" si="42"/>
        <v>2498500</v>
      </c>
      <c r="U210" s="10">
        <f t="shared" si="43"/>
        <v>1367600</v>
      </c>
      <c r="V210" s="10">
        <f t="shared" si="44"/>
        <v>2367000</v>
      </c>
      <c r="W210" s="10">
        <f t="shared" si="45"/>
        <v>1052000</v>
      </c>
      <c r="X210" s="10">
        <f t="shared" si="46"/>
        <v>2012476</v>
      </c>
      <c r="Y210" s="10">
        <f t="shared" si="47"/>
        <v>946800</v>
      </c>
      <c r="Z210" s="10">
        <f t="shared" si="48"/>
        <v>1610612</v>
      </c>
      <c r="AA210" s="10">
        <f t="shared" si="49"/>
        <v>946800</v>
      </c>
      <c r="AB210" s="11" t="s">
        <v>177</v>
      </c>
      <c r="AD210" s="94">
        <f>VLOOKUP(A210,'ANEXO No. 1'!$A:$K,5,0)</f>
        <v>2</v>
      </c>
      <c r="AE210" s="88">
        <f>VLOOKUP(A210,'ANEXO No. 1'!$A:$K,6,0)</f>
        <v>40</v>
      </c>
      <c r="AF210" s="97">
        <f>VLOOKUP(A210,'ANEXO No. 1'!$A:$K,7,0)</f>
        <v>2</v>
      </c>
      <c r="AG210" s="62">
        <f>VLOOKUP(A210,'ANEXO No. 1'!$A:$K,8,0)</f>
        <v>2500000</v>
      </c>
      <c r="AH210" s="62">
        <f>VLOOKUP(A210,'ANEXO No. 1'!$A:$K,9,0)</f>
        <v>5000000</v>
      </c>
      <c r="AI210" s="62">
        <f>VLOOKUP(A210,'ANEXO No. 1'!$A:$K,10,0)</f>
        <v>1300000</v>
      </c>
      <c r="AJ210" s="62">
        <f t="shared" si="50"/>
        <v>2878300</v>
      </c>
      <c r="AK210" s="62">
        <f t="shared" si="51"/>
        <v>6134900</v>
      </c>
      <c r="AL210" s="62">
        <f t="shared" si="52"/>
        <v>1367600</v>
      </c>
      <c r="AM210" s="11" t="str">
        <f>VLOOKUP(A210,'ANEXO No. 1'!$A:$K,11,0)</f>
        <v>FMARN</v>
      </c>
    </row>
    <row r="211" spans="1:39" s="12" customFormat="1" ht="12" customHeight="1" x14ac:dyDescent="0.25">
      <c r="A211" s="8">
        <v>204</v>
      </c>
      <c r="B211" s="9" t="s">
        <v>175</v>
      </c>
      <c r="C211" s="9" t="s">
        <v>266</v>
      </c>
      <c r="D211" s="9" t="s">
        <v>175</v>
      </c>
      <c r="E211" s="17">
        <v>3</v>
      </c>
      <c r="F211" s="8">
        <v>40</v>
      </c>
      <c r="G211" s="8">
        <v>1</v>
      </c>
      <c r="H211" s="10">
        <v>5500000</v>
      </c>
      <c r="I211" s="10">
        <v>1300000</v>
      </c>
      <c r="J211" s="10">
        <v>5225000</v>
      </c>
      <c r="K211" s="10">
        <v>1300000</v>
      </c>
      <c r="L211" s="10">
        <v>4950000</v>
      </c>
      <c r="M211" s="10">
        <v>1000000</v>
      </c>
      <c r="N211" s="10">
        <v>4208000</v>
      </c>
      <c r="O211" s="10">
        <v>900000</v>
      </c>
      <c r="P211" s="10">
        <v>3367000</v>
      </c>
      <c r="Q211" s="10">
        <v>900000</v>
      </c>
      <c r="R211" s="10">
        <f t="shared" si="40"/>
        <v>5786000</v>
      </c>
      <c r="S211" s="10">
        <f t="shared" si="41"/>
        <v>1367600</v>
      </c>
      <c r="T211" s="10">
        <f t="shared" si="42"/>
        <v>5496700</v>
      </c>
      <c r="U211" s="10">
        <f t="shared" si="43"/>
        <v>1367600</v>
      </c>
      <c r="V211" s="10">
        <f t="shared" si="44"/>
        <v>5207400</v>
      </c>
      <c r="W211" s="10">
        <f t="shared" si="45"/>
        <v>1052000</v>
      </c>
      <c r="X211" s="10">
        <f t="shared" si="46"/>
        <v>4426816</v>
      </c>
      <c r="Y211" s="10">
        <f t="shared" si="47"/>
        <v>946800</v>
      </c>
      <c r="Z211" s="10">
        <f t="shared" si="48"/>
        <v>3542084</v>
      </c>
      <c r="AA211" s="10">
        <f t="shared" si="49"/>
        <v>946800</v>
      </c>
      <c r="AB211" s="11" t="s">
        <v>177</v>
      </c>
      <c r="AD211" s="94">
        <f>VLOOKUP(A211,'ANEXO No. 1'!$A:$K,5,0)</f>
        <v>3</v>
      </c>
      <c r="AE211" s="88">
        <f>VLOOKUP(A211,'ANEXO No. 1'!$A:$K,6,0)</f>
        <v>40</v>
      </c>
      <c r="AF211" s="97">
        <f>VLOOKUP(A211,'ANEXO No. 1'!$A:$K,7,0)</f>
        <v>1</v>
      </c>
      <c r="AG211" s="62">
        <f>VLOOKUP(A211,'ANEXO No. 1'!$A:$K,8,0)</f>
        <v>5500000</v>
      </c>
      <c r="AH211" s="62">
        <f>VLOOKUP(A211,'ANEXO No. 1'!$A:$K,9,0)</f>
        <v>5500000</v>
      </c>
      <c r="AI211" s="62">
        <f>VLOOKUP(A211,'ANEXO No. 1'!$A:$K,10,0)</f>
        <v>1300000</v>
      </c>
      <c r="AJ211" s="62">
        <f t="shared" si="50"/>
        <v>5878300</v>
      </c>
      <c r="AK211" s="62">
        <f t="shared" si="51"/>
        <v>6634900</v>
      </c>
      <c r="AL211" s="62">
        <f t="shared" si="52"/>
        <v>1367600</v>
      </c>
      <c r="AM211" s="11" t="str">
        <f>VLOOKUP(A211,'ANEXO No. 1'!$A:$K,11,0)</f>
        <v>FMARN</v>
      </c>
    </row>
    <row r="212" spans="1:39" s="12" customFormat="1" ht="12" customHeight="1" x14ac:dyDescent="0.25">
      <c r="A212" s="8">
        <v>205</v>
      </c>
      <c r="B212" s="9" t="s">
        <v>175</v>
      </c>
      <c r="C212" s="9" t="s">
        <v>267</v>
      </c>
      <c r="D212" s="9" t="s">
        <v>175</v>
      </c>
      <c r="E212" s="17">
        <v>3</v>
      </c>
      <c r="F212" s="8">
        <v>40</v>
      </c>
      <c r="G212" s="8">
        <v>2</v>
      </c>
      <c r="H212" s="10">
        <v>5000000</v>
      </c>
      <c r="I212" s="10">
        <v>1300000</v>
      </c>
      <c r="J212" s="10">
        <v>4750000</v>
      </c>
      <c r="K212" s="10">
        <v>1300000</v>
      </c>
      <c r="L212" s="10">
        <v>4500000</v>
      </c>
      <c r="M212" s="10">
        <v>1000000</v>
      </c>
      <c r="N212" s="10">
        <v>3825000</v>
      </c>
      <c r="O212" s="10">
        <v>900000</v>
      </c>
      <c r="P212" s="10">
        <v>3060000</v>
      </c>
      <c r="Q212" s="10">
        <v>900000</v>
      </c>
      <c r="R212" s="10">
        <f t="shared" si="40"/>
        <v>5260000</v>
      </c>
      <c r="S212" s="10">
        <f t="shared" si="41"/>
        <v>1367600</v>
      </c>
      <c r="T212" s="10">
        <f t="shared" si="42"/>
        <v>4997000</v>
      </c>
      <c r="U212" s="10">
        <f t="shared" si="43"/>
        <v>1367600</v>
      </c>
      <c r="V212" s="10">
        <f t="shared" si="44"/>
        <v>4734000</v>
      </c>
      <c r="W212" s="10">
        <f t="shared" si="45"/>
        <v>1052000</v>
      </c>
      <c r="X212" s="10">
        <f t="shared" si="46"/>
        <v>4023900</v>
      </c>
      <c r="Y212" s="10">
        <f t="shared" si="47"/>
        <v>946800</v>
      </c>
      <c r="Z212" s="10">
        <f t="shared" si="48"/>
        <v>3219120</v>
      </c>
      <c r="AA212" s="10">
        <f t="shared" si="49"/>
        <v>946800</v>
      </c>
      <c r="AB212" s="11" t="s">
        <v>177</v>
      </c>
      <c r="AD212" s="94">
        <f>VLOOKUP(A212,'ANEXO No. 1'!$A:$K,5,0)</f>
        <v>3</v>
      </c>
      <c r="AE212" s="88">
        <f>VLOOKUP(A212,'ANEXO No. 1'!$A:$K,6,0)</f>
        <v>40</v>
      </c>
      <c r="AF212" s="97">
        <f>VLOOKUP(A212,'ANEXO No. 1'!$A:$K,7,0)</f>
        <v>2</v>
      </c>
      <c r="AG212" s="62">
        <f>VLOOKUP(A212,'ANEXO No. 1'!$A:$K,8,0)</f>
        <v>5000000</v>
      </c>
      <c r="AH212" s="62">
        <f>VLOOKUP(A212,'ANEXO No. 1'!$A:$K,9,0)</f>
        <v>10000000</v>
      </c>
      <c r="AI212" s="62">
        <f>VLOOKUP(A212,'ANEXO No. 1'!$A:$K,10,0)</f>
        <v>1300000</v>
      </c>
      <c r="AJ212" s="62">
        <f t="shared" si="50"/>
        <v>5378300</v>
      </c>
      <c r="AK212" s="62">
        <f t="shared" si="51"/>
        <v>11134900</v>
      </c>
      <c r="AL212" s="62">
        <f t="shared" si="52"/>
        <v>1367600</v>
      </c>
      <c r="AM212" s="11" t="str">
        <f>VLOOKUP(A212,'ANEXO No. 1'!$A:$K,11,0)</f>
        <v>FMARN</v>
      </c>
    </row>
    <row r="213" spans="1:39" s="12" customFormat="1" ht="12" customHeight="1" x14ac:dyDescent="0.25">
      <c r="A213" s="8">
        <v>206</v>
      </c>
      <c r="B213" s="9" t="s">
        <v>175</v>
      </c>
      <c r="C213" s="9" t="s">
        <v>268</v>
      </c>
      <c r="D213" s="9" t="s">
        <v>175</v>
      </c>
      <c r="E213" s="17">
        <v>2</v>
      </c>
      <c r="F213" s="8">
        <v>40</v>
      </c>
      <c r="G213" s="8">
        <v>2</v>
      </c>
      <c r="H213" s="10">
        <v>4500000</v>
      </c>
      <c r="I213" s="10">
        <v>1300000</v>
      </c>
      <c r="J213" s="10">
        <v>4275000</v>
      </c>
      <c r="K213" s="10">
        <v>1300000</v>
      </c>
      <c r="L213" s="10">
        <v>4050000</v>
      </c>
      <c r="M213" s="10">
        <v>1000000</v>
      </c>
      <c r="N213" s="10">
        <v>3443000</v>
      </c>
      <c r="O213" s="10">
        <v>900000</v>
      </c>
      <c r="P213" s="10">
        <v>2755000</v>
      </c>
      <c r="Q213" s="10">
        <v>900000</v>
      </c>
      <c r="R213" s="10">
        <f t="shared" si="40"/>
        <v>4734000</v>
      </c>
      <c r="S213" s="10">
        <f t="shared" si="41"/>
        <v>1367600</v>
      </c>
      <c r="T213" s="10">
        <f t="shared" si="42"/>
        <v>4497300</v>
      </c>
      <c r="U213" s="10">
        <f t="shared" si="43"/>
        <v>1367600</v>
      </c>
      <c r="V213" s="10">
        <f t="shared" si="44"/>
        <v>4260600</v>
      </c>
      <c r="W213" s="10">
        <f t="shared" si="45"/>
        <v>1052000</v>
      </c>
      <c r="X213" s="10">
        <f t="shared" si="46"/>
        <v>3622036</v>
      </c>
      <c r="Y213" s="10">
        <f t="shared" si="47"/>
        <v>946800</v>
      </c>
      <c r="Z213" s="10">
        <f t="shared" si="48"/>
        <v>2898260</v>
      </c>
      <c r="AA213" s="10">
        <f t="shared" si="49"/>
        <v>946800</v>
      </c>
      <c r="AB213" s="11" t="s">
        <v>177</v>
      </c>
      <c r="AD213" s="94">
        <f>VLOOKUP(A213,'ANEXO No. 1'!$A:$K,5,0)</f>
        <v>2</v>
      </c>
      <c r="AE213" s="88">
        <f>VLOOKUP(A213,'ANEXO No. 1'!$A:$K,6,0)</f>
        <v>40</v>
      </c>
      <c r="AF213" s="97">
        <f>VLOOKUP(A213,'ANEXO No. 1'!$A:$K,7,0)</f>
        <v>2</v>
      </c>
      <c r="AG213" s="62">
        <f>VLOOKUP(A213,'ANEXO No. 1'!$A:$K,8,0)</f>
        <v>4500000</v>
      </c>
      <c r="AH213" s="62">
        <f>VLOOKUP(A213,'ANEXO No. 1'!$A:$K,9,0)</f>
        <v>9000000</v>
      </c>
      <c r="AI213" s="62">
        <f>VLOOKUP(A213,'ANEXO No. 1'!$A:$K,10,0)</f>
        <v>1300000</v>
      </c>
      <c r="AJ213" s="62">
        <f t="shared" si="50"/>
        <v>4878300</v>
      </c>
      <c r="AK213" s="62">
        <f t="shared" si="51"/>
        <v>10134900</v>
      </c>
      <c r="AL213" s="62">
        <f t="shared" si="52"/>
        <v>1367600</v>
      </c>
      <c r="AM213" s="11" t="str">
        <f>VLOOKUP(A213,'ANEXO No. 1'!$A:$K,11,0)</f>
        <v>FMARN</v>
      </c>
    </row>
    <row r="214" spans="1:39" s="12" customFormat="1" ht="12" customHeight="1" x14ac:dyDescent="0.25">
      <c r="A214" s="8">
        <v>207</v>
      </c>
      <c r="B214" s="9" t="s">
        <v>175</v>
      </c>
      <c r="C214" s="9" t="s">
        <v>269</v>
      </c>
      <c r="D214" s="9" t="s">
        <v>175</v>
      </c>
      <c r="E214" s="17">
        <v>3</v>
      </c>
      <c r="F214" s="8">
        <v>40</v>
      </c>
      <c r="G214" s="8">
        <v>1</v>
      </c>
      <c r="H214" s="10">
        <v>3500000</v>
      </c>
      <c r="I214" s="10">
        <v>1300000</v>
      </c>
      <c r="J214" s="10">
        <v>3325000</v>
      </c>
      <c r="K214" s="10">
        <v>1300000</v>
      </c>
      <c r="L214" s="10">
        <v>3150000</v>
      </c>
      <c r="M214" s="10">
        <v>1000000</v>
      </c>
      <c r="N214" s="10">
        <v>2678000</v>
      </c>
      <c r="O214" s="10">
        <v>900000</v>
      </c>
      <c r="P214" s="10">
        <v>2143000</v>
      </c>
      <c r="Q214" s="10">
        <v>900000</v>
      </c>
      <c r="R214" s="10">
        <f t="shared" si="40"/>
        <v>3682000</v>
      </c>
      <c r="S214" s="10">
        <f t="shared" si="41"/>
        <v>1367600</v>
      </c>
      <c r="T214" s="10">
        <f t="shared" si="42"/>
        <v>3497900</v>
      </c>
      <c r="U214" s="10">
        <f t="shared" si="43"/>
        <v>1367600</v>
      </c>
      <c r="V214" s="10">
        <f t="shared" si="44"/>
        <v>3313800</v>
      </c>
      <c r="W214" s="10">
        <f t="shared" si="45"/>
        <v>1052000</v>
      </c>
      <c r="X214" s="10">
        <f t="shared" si="46"/>
        <v>2817256</v>
      </c>
      <c r="Y214" s="10">
        <f t="shared" si="47"/>
        <v>946800</v>
      </c>
      <c r="Z214" s="10">
        <f t="shared" si="48"/>
        <v>2254436</v>
      </c>
      <c r="AA214" s="10">
        <f t="shared" si="49"/>
        <v>946800</v>
      </c>
      <c r="AB214" s="11" t="s">
        <v>177</v>
      </c>
      <c r="AD214" s="94">
        <f>VLOOKUP(A214,'ANEXO No. 1'!$A:$K,5,0)</f>
        <v>3</v>
      </c>
      <c r="AE214" s="88">
        <f>VLOOKUP(A214,'ANEXO No. 1'!$A:$K,6,0)</f>
        <v>40</v>
      </c>
      <c r="AF214" s="97">
        <f>VLOOKUP(A214,'ANEXO No. 1'!$A:$K,7,0)</f>
        <v>1</v>
      </c>
      <c r="AG214" s="62">
        <f>VLOOKUP(A214,'ANEXO No. 1'!$A:$K,8,0)</f>
        <v>3500000</v>
      </c>
      <c r="AH214" s="62">
        <f>VLOOKUP(A214,'ANEXO No. 1'!$A:$K,9,0)</f>
        <v>3500000</v>
      </c>
      <c r="AI214" s="62">
        <f>VLOOKUP(A214,'ANEXO No. 1'!$A:$K,10,0)</f>
        <v>1300000</v>
      </c>
      <c r="AJ214" s="62">
        <f t="shared" si="50"/>
        <v>3878300</v>
      </c>
      <c r="AK214" s="62">
        <f t="shared" si="51"/>
        <v>4634900</v>
      </c>
      <c r="AL214" s="62">
        <f t="shared" si="52"/>
        <v>1367600</v>
      </c>
      <c r="AM214" s="11" t="str">
        <f>VLOOKUP(A214,'ANEXO No. 1'!$A:$K,11,0)</f>
        <v>FMARN</v>
      </c>
    </row>
    <row r="215" spans="1:39" s="12" customFormat="1" ht="12" customHeight="1" x14ac:dyDescent="0.25">
      <c r="A215" s="8">
        <v>208</v>
      </c>
      <c r="B215" s="9" t="s">
        <v>175</v>
      </c>
      <c r="C215" s="9" t="s">
        <v>270</v>
      </c>
      <c r="D215" s="9" t="s">
        <v>175</v>
      </c>
      <c r="E215" s="17">
        <v>1</v>
      </c>
      <c r="F215" s="8">
        <v>40</v>
      </c>
      <c r="G215" s="8">
        <v>2</v>
      </c>
      <c r="H215" s="10">
        <v>1500000</v>
      </c>
      <c r="I215" s="10">
        <v>1300000</v>
      </c>
      <c r="J215" s="10">
        <v>1425000</v>
      </c>
      <c r="K215" s="10">
        <v>1300000</v>
      </c>
      <c r="L215" s="10">
        <v>1350000</v>
      </c>
      <c r="M215" s="10">
        <v>1000000</v>
      </c>
      <c r="N215" s="10">
        <v>1148000</v>
      </c>
      <c r="O215" s="10">
        <v>900000</v>
      </c>
      <c r="P215" s="10">
        <v>919000</v>
      </c>
      <c r="Q215" s="10">
        <v>900000</v>
      </c>
      <c r="R215" s="10">
        <f t="shared" si="40"/>
        <v>1578000</v>
      </c>
      <c r="S215" s="10">
        <f t="shared" si="41"/>
        <v>1367600</v>
      </c>
      <c r="T215" s="10">
        <f t="shared" si="42"/>
        <v>1499100</v>
      </c>
      <c r="U215" s="10">
        <f t="shared" si="43"/>
        <v>1367600</v>
      </c>
      <c r="V215" s="10">
        <f t="shared" si="44"/>
        <v>1420200</v>
      </c>
      <c r="W215" s="10">
        <f t="shared" si="45"/>
        <v>1052000</v>
      </c>
      <c r="X215" s="10">
        <f t="shared" si="46"/>
        <v>1207696</v>
      </c>
      <c r="Y215" s="10">
        <f t="shared" si="47"/>
        <v>946800</v>
      </c>
      <c r="Z215" s="10">
        <f t="shared" si="48"/>
        <v>966788</v>
      </c>
      <c r="AA215" s="10">
        <f t="shared" si="49"/>
        <v>946800</v>
      </c>
      <c r="AB215" s="11" t="s">
        <v>177</v>
      </c>
      <c r="AD215" s="94">
        <f>VLOOKUP(A215,'ANEXO No. 1'!$A:$K,5,0)</f>
        <v>1</v>
      </c>
      <c r="AE215" s="88">
        <f>VLOOKUP(A215,'ANEXO No. 1'!$A:$K,6,0)</f>
        <v>40</v>
      </c>
      <c r="AF215" s="97">
        <f>VLOOKUP(A215,'ANEXO No. 1'!$A:$K,7,0)</f>
        <v>2</v>
      </c>
      <c r="AG215" s="62">
        <f>VLOOKUP(A215,'ANEXO No. 1'!$A:$K,8,0)</f>
        <v>1500000</v>
      </c>
      <c r="AH215" s="62">
        <f>VLOOKUP(A215,'ANEXO No. 1'!$A:$K,9,0)</f>
        <v>3000000</v>
      </c>
      <c r="AI215" s="62">
        <f>VLOOKUP(A215,'ANEXO No. 1'!$A:$K,10,0)</f>
        <v>1300000</v>
      </c>
      <c r="AJ215" s="62">
        <f t="shared" si="50"/>
        <v>1878300</v>
      </c>
      <c r="AK215" s="62">
        <f t="shared" si="51"/>
        <v>4134900</v>
      </c>
      <c r="AL215" s="62">
        <f t="shared" si="52"/>
        <v>1367600</v>
      </c>
      <c r="AM215" s="11" t="str">
        <f>VLOOKUP(A215,'ANEXO No. 1'!$A:$K,11,0)</f>
        <v>FMARN</v>
      </c>
    </row>
    <row r="216" spans="1:39" s="12" customFormat="1" ht="12" customHeight="1" x14ac:dyDescent="0.25">
      <c r="A216" s="8">
        <v>209</v>
      </c>
      <c r="B216" s="9" t="s">
        <v>175</v>
      </c>
      <c r="C216" s="9" t="s">
        <v>270</v>
      </c>
      <c r="D216" s="9" t="s">
        <v>175</v>
      </c>
      <c r="E216" s="17">
        <v>1</v>
      </c>
      <c r="F216" s="8">
        <v>40</v>
      </c>
      <c r="G216" s="8">
        <v>1</v>
      </c>
      <c r="H216" s="10">
        <v>2800000</v>
      </c>
      <c r="I216" s="10">
        <v>1300000</v>
      </c>
      <c r="J216" s="10">
        <v>2660000</v>
      </c>
      <c r="K216" s="10">
        <v>1300000</v>
      </c>
      <c r="L216" s="10">
        <v>2520000</v>
      </c>
      <c r="M216" s="10">
        <v>1000000</v>
      </c>
      <c r="N216" s="10">
        <v>2142000</v>
      </c>
      <c r="O216" s="10">
        <v>900000</v>
      </c>
      <c r="P216" s="10">
        <v>1714000</v>
      </c>
      <c r="Q216" s="10">
        <v>900000</v>
      </c>
      <c r="R216" s="10">
        <f t="shared" si="40"/>
        <v>2945600</v>
      </c>
      <c r="S216" s="10">
        <f t="shared" si="41"/>
        <v>1367600</v>
      </c>
      <c r="T216" s="10">
        <f t="shared" si="42"/>
        <v>2798320</v>
      </c>
      <c r="U216" s="10">
        <f t="shared" si="43"/>
        <v>1367600</v>
      </c>
      <c r="V216" s="10">
        <f t="shared" si="44"/>
        <v>2651040</v>
      </c>
      <c r="W216" s="10">
        <f t="shared" si="45"/>
        <v>1052000</v>
      </c>
      <c r="X216" s="10">
        <f t="shared" si="46"/>
        <v>2253384</v>
      </c>
      <c r="Y216" s="10">
        <f t="shared" si="47"/>
        <v>946800</v>
      </c>
      <c r="Z216" s="10">
        <f t="shared" si="48"/>
        <v>1803128</v>
      </c>
      <c r="AA216" s="10">
        <f t="shared" si="49"/>
        <v>946800</v>
      </c>
      <c r="AB216" s="11" t="s">
        <v>177</v>
      </c>
      <c r="AD216" s="94">
        <f>VLOOKUP(A216,'ANEXO No. 1'!$A:$K,5,0)</f>
        <v>1</v>
      </c>
      <c r="AE216" s="88">
        <f>VLOOKUP(A216,'ANEXO No. 1'!$A:$K,6,0)</f>
        <v>40</v>
      </c>
      <c r="AF216" s="97">
        <f>VLOOKUP(A216,'ANEXO No. 1'!$A:$K,7,0)</f>
        <v>1</v>
      </c>
      <c r="AG216" s="62">
        <f>VLOOKUP(A216,'ANEXO No. 1'!$A:$K,8,0)</f>
        <v>2800000</v>
      </c>
      <c r="AH216" s="62">
        <f>VLOOKUP(A216,'ANEXO No. 1'!$A:$K,9,0)</f>
        <v>2800000</v>
      </c>
      <c r="AI216" s="62">
        <f>VLOOKUP(A216,'ANEXO No. 1'!$A:$K,10,0)</f>
        <v>1300000</v>
      </c>
      <c r="AJ216" s="62">
        <f t="shared" si="50"/>
        <v>3178300</v>
      </c>
      <c r="AK216" s="62">
        <f t="shared" si="51"/>
        <v>3934900</v>
      </c>
      <c r="AL216" s="62">
        <f t="shared" si="52"/>
        <v>1367600</v>
      </c>
      <c r="AM216" s="11" t="str">
        <f>VLOOKUP(A216,'ANEXO No. 1'!$A:$K,11,0)</f>
        <v>FMARN</v>
      </c>
    </row>
    <row r="217" spans="1:39" s="12" customFormat="1" ht="12" customHeight="1" x14ac:dyDescent="0.25">
      <c r="A217" s="8">
        <v>210</v>
      </c>
      <c r="B217" s="9" t="s">
        <v>175</v>
      </c>
      <c r="C217" s="9" t="s">
        <v>271</v>
      </c>
      <c r="D217" s="9" t="s">
        <v>175</v>
      </c>
      <c r="E217" s="17">
        <v>2</v>
      </c>
      <c r="F217" s="8">
        <v>40</v>
      </c>
      <c r="G217" s="8">
        <v>1</v>
      </c>
      <c r="H217" s="10">
        <v>3500000</v>
      </c>
      <c r="I217" s="10">
        <v>1300000</v>
      </c>
      <c r="J217" s="10">
        <v>3325000</v>
      </c>
      <c r="K217" s="10">
        <v>1300000</v>
      </c>
      <c r="L217" s="10">
        <v>3150000</v>
      </c>
      <c r="M217" s="10">
        <v>1000000</v>
      </c>
      <c r="N217" s="10">
        <v>2678000</v>
      </c>
      <c r="O217" s="10">
        <v>900000</v>
      </c>
      <c r="P217" s="10">
        <v>2143000</v>
      </c>
      <c r="Q217" s="10">
        <v>900000</v>
      </c>
      <c r="R217" s="10">
        <f t="shared" si="40"/>
        <v>3682000</v>
      </c>
      <c r="S217" s="10">
        <f t="shared" si="41"/>
        <v>1367600</v>
      </c>
      <c r="T217" s="10">
        <f t="shared" si="42"/>
        <v>3497900</v>
      </c>
      <c r="U217" s="10">
        <f t="shared" si="43"/>
        <v>1367600</v>
      </c>
      <c r="V217" s="10">
        <f t="shared" si="44"/>
        <v>3313800</v>
      </c>
      <c r="W217" s="10">
        <f t="shared" si="45"/>
        <v>1052000</v>
      </c>
      <c r="X217" s="10">
        <f t="shared" si="46"/>
        <v>2817256</v>
      </c>
      <c r="Y217" s="10">
        <f t="shared" si="47"/>
        <v>946800</v>
      </c>
      <c r="Z217" s="10">
        <f t="shared" si="48"/>
        <v>2254436</v>
      </c>
      <c r="AA217" s="10">
        <f t="shared" si="49"/>
        <v>946800</v>
      </c>
      <c r="AB217" s="11" t="s">
        <v>177</v>
      </c>
      <c r="AD217" s="94">
        <f>VLOOKUP(A217,'ANEXO No. 1'!$A:$K,5,0)</f>
        <v>2</v>
      </c>
      <c r="AE217" s="88">
        <f>VLOOKUP(A217,'ANEXO No. 1'!$A:$K,6,0)</f>
        <v>40</v>
      </c>
      <c r="AF217" s="97">
        <f>VLOOKUP(A217,'ANEXO No. 1'!$A:$K,7,0)</f>
        <v>1</v>
      </c>
      <c r="AG217" s="62">
        <f>VLOOKUP(A217,'ANEXO No. 1'!$A:$K,8,0)</f>
        <v>3500000</v>
      </c>
      <c r="AH217" s="62">
        <f>VLOOKUP(A217,'ANEXO No. 1'!$A:$K,9,0)</f>
        <v>3500000</v>
      </c>
      <c r="AI217" s="62">
        <f>VLOOKUP(A217,'ANEXO No. 1'!$A:$K,10,0)</f>
        <v>1300000</v>
      </c>
      <c r="AJ217" s="62">
        <f t="shared" si="50"/>
        <v>3878300</v>
      </c>
      <c r="AK217" s="62">
        <f t="shared" si="51"/>
        <v>4634900</v>
      </c>
      <c r="AL217" s="62">
        <f t="shared" si="52"/>
        <v>1367600</v>
      </c>
      <c r="AM217" s="11" t="str">
        <f>VLOOKUP(A217,'ANEXO No. 1'!$A:$K,11,0)</f>
        <v>FMARN</v>
      </c>
    </row>
    <row r="218" spans="1:39" s="12" customFormat="1" ht="12" customHeight="1" x14ac:dyDescent="0.25">
      <c r="A218" s="8">
        <v>211</v>
      </c>
      <c r="B218" s="9" t="s">
        <v>175</v>
      </c>
      <c r="C218" s="9" t="s">
        <v>272</v>
      </c>
      <c r="D218" s="9" t="s">
        <v>175</v>
      </c>
      <c r="E218" s="17">
        <v>1</v>
      </c>
      <c r="F218" s="8">
        <v>40</v>
      </c>
      <c r="G218" s="8">
        <v>1</v>
      </c>
      <c r="H218" s="10">
        <v>1500000</v>
      </c>
      <c r="I218" s="10">
        <v>1300000</v>
      </c>
      <c r="J218" s="10">
        <v>1425000</v>
      </c>
      <c r="K218" s="10">
        <v>1300000</v>
      </c>
      <c r="L218" s="10">
        <v>1350000</v>
      </c>
      <c r="M218" s="10">
        <v>1000000</v>
      </c>
      <c r="N218" s="10">
        <v>1148000</v>
      </c>
      <c r="O218" s="10">
        <v>900000</v>
      </c>
      <c r="P218" s="10">
        <v>919000</v>
      </c>
      <c r="Q218" s="10">
        <v>900000</v>
      </c>
      <c r="R218" s="10">
        <f t="shared" si="40"/>
        <v>1578000</v>
      </c>
      <c r="S218" s="10">
        <f t="shared" si="41"/>
        <v>1367600</v>
      </c>
      <c r="T218" s="10">
        <f t="shared" si="42"/>
        <v>1499100</v>
      </c>
      <c r="U218" s="10">
        <f t="shared" si="43"/>
        <v>1367600</v>
      </c>
      <c r="V218" s="10">
        <f t="shared" si="44"/>
        <v>1420200</v>
      </c>
      <c r="W218" s="10">
        <f t="shared" si="45"/>
        <v>1052000</v>
      </c>
      <c r="X218" s="10">
        <f t="shared" si="46"/>
        <v>1207696</v>
      </c>
      <c r="Y218" s="10">
        <f t="shared" si="47"/>
        <v>946800</v>
      </c>
      <c r="Z218" s="10">
        <f t="shared" si="48"/>
        <v>966788</v>
      </c>
      <c r="AA218" s="10">
        <f t="shared" si="49"/>
        <v>946800</v>
      </c>
      <c r="AB218" s="11" t="s">
        <v>177</v>
      </c>
      <c r="AD218" s="94">
        <f>VLOOKUP(A218,'ANEXO No. 1'!$A:$K,5,0)</f>
        <v>1</v>
      </c>
      <c r="AE218" s="88">
        <f>VLOOKUP(A218,'ANEXO No. 1'!$A:$K,6,0)</f>
        <v>40</v>
      </c>
      <c r="AF218" s="97">
        <f>VLOOKUP(A218,'ANEXO No. 1'!$A:$K,7,0)</f>
        <v>1</v>
      </c>
      <c r="AG218" s="62">
        <f>VLOOKUP(A218,'ANEXO No. 1'!$A:$K,8,0)</f>
        <v>1500000</v>
      </c>
      <c r="AH218" s="62">
        <f>VLOOKUP(A218,'ANEXO No. 1'!$A:$K,9,0)</f>
        <v>1500000</v>
      </c>
      <c r="AI218" s="62">
        <f>VLOOKUP(A218,'ANEXO No. 1'!$A:$K,10,0)</f>
        <v>1300000</v>
      </c>
      <c r="AJ218" s="62">
        <f t="shared" si="50"/>
        <v>1878300</v>
      </c>
      <c r="AK218" s="62">
        <f t="shared" si="51"/>
        <v>2634900</v>
      </c>
      <c r="AL218" s="62">
        <f t="shared" si="52"/>
        <v>1367600</v>
      </c>
      <c r="AM218" s="11" t="str">
        <f>VLOOKUP(A218,'ANEXO No. 1'!$A:$K,11,0)</f>
        <v>FMARN</v>
      </c>
    </row>
    <row r="219" spans="1:39" s="12" customFormat="1" ht="12" customHeight="1" x14ac:dyDescent="0.25">
      <c r="A219" s="8">
        <v>212</v>
      </c>
      <c r="B219" s="9" t="s">
        <v>175</v>
      </c>
      <c r="C219" s="9" t="s">
        <v>273</v>
      </c>
      <c r="D219" s="9" t="s">
        <v>175</v>
      </c>
      <c r="E219" s="17">
        <v>1</v>
      </c>
      <c r="F219" s="8">
        <v>40</v>
      </c>
      <c r="G219" s="8">
        <v>1</v>
      </c>
      <c r="H219" s="10">
        <v>1500000</v>
      </c>
      <c r="I219" s="10">
        <v>1300000</v>
      </c>
      <c r="J219" s="10">
        <v>1425000</v>
      </c>
      <c r="K219" s="10">
        <v>1300000</v>
      </c>
      <c r="L219" s="10">
        <v>1350000</v>
      </c>
      <c r="M219" s="10">
        <v>1000000</v>
      </c>
      <c r="N219" s="10">
        <v>1148000</v>
      </c>
      <c r="O219" s="10">
        <v>900000</v>
      </c>
      <c r="P219" s="10">
        <v>919000</v>
      </c>
      <c r="Q219" s="10">
        <v>900000</v>
      </c>
      <c r="R219" s="10">
        <f t="shared" si="40"/>
        <v>1578000</v>
      </c>
      <c r="S219" s="10">
        <f t="shared" si="41"/>
        <v>1367600</v>
      </c>
      <c r="T219" s="10">
        <f t="shared" si="42"/>
        <v>1499100</v>
      </c>
      <c r="U219" s="10">
        <f t="shared" si="43"/>
        <v>1367600</v>
      </c>
      <c r="V219" s="10">
        <f t="shared" si="44"/>
        <v>1420200</v>
      </c>
      <c r="W219" s="10">
        <f t="shared" si="45"/>
        <v>1052000</v>
      </c>
      <c r="X219" s="10">
        <f t="shared" si="46"/>
        <v>1207696</v>
      </c>
      <c r="Y219" s="10">
        <f t="shared" si="47"/>
        <v>946800</v>
      </c>
      <c r="Z219" s="10">
        <f t="shared" si="48"/>
        <v>966788</v>
      </c>
      <c r="AA219" s="10">
        <f t="shared" si="49"/>
        <v>946800</v>
      </c>
      <c r="AB219" s="11" t="s">
        <v>177</v>
      </c>
      <c r="AD219" s="94">
        <f>VLOOKUP(A219,'ANEXO No. 1'!$A:$K,5,0)</f>
        <v>1</v>
      </c>
      <c r="AE219" s="88">
        <f>VLOOKUP(A219,'ANEXO No. 1'!$A:$K,6,0)</f>
        <v>40</v>
      </c>
      <c r="AF219" s="97">
        <f>VLOOKUP(A219,'ANEXO No. 1'!$A:$K,7,0)</f>
        <v>1</v>
      </c>
      <c r="AG219" s="62">
        <f>VLOOKUP(A219,'ANEXO No. 1'!$A:$K,8,0)</f>
        <v>1500000</v>
      </c>
      <c r="AH219" s="62">
        <f>VLOOKUP(A219,'ANEXO No. 1'!$A:$K,9,0)</f>
        <v>1500000</v>
      </c>
      <c r="AI219" s="62">
        <f>VLOOKUP(A219,'ANEXO No. 1'!$A:$K,10,0)</f>
        <v>1300000</v>
      </c>
      <c r="AJ219" s="62">
        <f t="shared" si="50"/>
        <v>1878300</v>
      </c>
      <c r="AK219" s="62">
        <f t="shared" si="51"/>
        <v>2634900</v>
      </c>
      <c r="AL219" s="62">
        <f t="shared" si="52"/>
        <v>1367600</v>
      </c>
      <c r="AM219" s="11" t="str">
        <f>VLOOKUP(A219,'ANEXO No. 1'!$A:$K,11,0)</f>
        <v>FMARN</v>
      </c>
    </row>
    <row r="220" spans="1:39" s="12" customFormat="1" ht="12" customHeight="1" x14ac:dyDescent="0.25">
      <c r="A220" s="8">
        <v>213</v>
      </c>
      <c r="B220" s="9" t="s">
        <v>175</v>
      </c>
      <c r="C220" s="9" t="s">
        <v>274</v>
      </c>
      <c r="D220" s="9" t="s">
        <v>175</v>
      </c>
      <c r="E220" s="17">
        <v>2</v>
      </c>
      <c r="F220" s="8">
        <v>40</v>
      </c>
      <c r="G220" s="8">
        <v>1</v>
      </c>
      <c r="H220" s="10">
        <v>2500000</v>
      </c>
      <c r="I220" s="10">
        <v>1300000</v>
      </c>
      <c r="J220" s="10">
        <v>2375000</v>
      </c>
      <c r="K220" s="10">
        <v>1300000</v>
      </c>
      <c r="L220" s="10">
        <v>2250000</v>
      </c>
      <c r="M220" s="10">
        <v>1000000</v>
      </c>
      <c r="N220" s="10">
        <v>1913000</v>
      </c>
      <c r="O220" s="10">
        <v>900000</v>
      </c>
      <c r="P220" s="10">
        <v>1531000</v>
      </c>
      <c r="Q220" s="10">
        <v>900000</v>
      </c>
      <c r="R220" s="10">
        <f t="shared" si="40"/>
        <v>2630000</v>
      </c>
      <c r="S220" s="10">
        <f t="shared" si="41"/>
        <v>1367600</v>
      </c>
      <c r="T220" s="10">
        <f t="shared" si="42"/>
        <v>2498500</v>
      </c>
      <c r="U220" s="10">
        <f t="shared" si="43"/>
        <v>1367600</v>
      </c>
      <c r="V220" s="10">
        <f t="shared" si="44"/>
        <v>2367000</v>
      </c>
      <c r="W220" s="10">
        <f t="shared" si="45"/>
        <v>1052000</v>
      </c>
      <c r="X220" s="10">
        <f t="shared" si="46"/>
        <v>2012476</v>
      </c>
      <c r="Y220" s="10">
        <f t="shared" si="47"/>
        <v>946800</v>
      </c>
      <c r="Z220" s="10">
        <f t="shared" si="48"/>
        <v>1610612</v>
      </c>
      <c r="AA220" s="10">
        <f t="shared" si="49"/>
        <v>946800</v>
      </c>
      <c r="AB220" s="11" t="s">
        <v>177</v>
      </c>
      <c r="AD220" s="94">
        <f>VLOOKUP(A220,'ANEXO No. 1'!$A:$K,5,0)</f>
        <v>2</v>
      </c>
      <c r="AE220" s="88">
        <f>VLOOKUP(A220,'ANEXO No. 1'!$A:$K,6,0)</f>
        <v>40</v>
      </c>
      <c r="AF220" s="97">
        <f>VLOOKUP(A220,'ANEXO No. 1'!$A:$K,7,0)</f>
        <v>1</v>
      </c>
      <c r="AG220" s="62">
        <f>VLOOKUP(A220,'ANEXO No. 1'!$A:$K,8,0)</f>
        <v>2500000</v>
      </c>
      <c r="AH220" s="62">
        <f>VLOOKUP(A220,'ANEXO No. 1'!$A:$K,9,0)</f>
        <v>2500000</v>
      </c>
      <c r="AI220" s="62">
        <f>VLOOKUP(A220,'ANEXO No. 1'!$A:$K,10,0)</f>
        <v>1300000</v>
      </c>
      <c r="AJ220" s="62">
        <f t="shared" si="50"/>
        <v>2878300</v>
      </c>
      <c r="AK220" s="62">
        <f t="shared" si="51"/>
        <v>3634900</v>
      </c>
      <c r="AL220" s="62">
        <f t="shared" si="52"/>
        <v>1367600</v>
      </c>
      <c r="AM220" s="11" t="str">
        <f>VLOOKUP(A220,'ANEXO No. 1'!$A:$K,11,0)</f>
        <v>FMARN</v>
      </c>
    </row>
    <row r="221" spans="1:39" s="12" customFormat="1" ht="12" customHeight="1" x14ac:dyDescent="0.25">
      <c r="A221" s="8">
        <v>214</v>
      </c>
      <c r="B221" s="9" t="s">
        <v>175</v>
      </c>
      <c r="C221" s="9" t="s">
        <v>275</v>
      </c>
      <c r="D221" s="9" t="s">
        <v>175</v>
      </c>
      <c r="E221" s="17">
        <v>1</v>
      </c>
      <c r="F221" s="8">
        <v>40</v>
      </c>
      <c r="G221" s="8">
        <v>1</v>
      </c>
      <c r="H221" s="10">
        <v>1500000</v>
      </c>
      <c r="I221" s="10">
        <v>1300000</v>
      </c>
      <c r="J221" s="10">
        <v>1425000</v>
      </c>
      <c r="K221" s="10">
        <v>1300000</v>
      </c>
      <c r="L221" s="10">
        <v>1350000</v>
      </c>
      <c r="M221" s="10">
        <v>1000000</v>
      </c>
      <c r="N221" s="10">
        <v>1148000</v>
      </c>
      <c r="O221" s="10">
        <v>900000</v>
      </c>
      <c r="P221" s="10">
        <v>919000</v>
      </c>
      <c r="Q221" s="10">
        <v>900000</v>
      </c>
      <c r="R221" s="10">
        <f t="shared" si="40"/>
        <v>1578000</v>
      </c>
      <c r="S221" s="10">
        <f t="shared" si="41"/>
        <v>1367600</v>
      </c>
      <c r="T221" s="10">
        <f t="shared" si="42"/>
        <v>1499100</v>
      </c>
      <c r="U221" s="10">
        <f t="shared" si="43"/>
        <v>1367600</v>
      </c>
      <c r="V221" s="10">
        <f t="shared" si="44"/>
        <v>1420200</v>
      </c>
      <c r="W221" s="10">
        <f t="shared" si="45"/>
        <v>1052000</v>
      </c>
      <c r="X221" s="10">
        <f t="shared" si="46"/>
        <v>1207696</v>
      </c>
      <c r="Y221" s="10">
        <f t="shared" si="47"/>
        <v>946800</v>
      </c>
      <c r="Z221" s="10">
        <f t="shared" si="48"/>
        <v>966788</v>
      </c>
      <c r="AA221" s="10">
        <f t="shared" si="49"/>
        <v>946800</v>
      </c>
      <c r="AB221" s="11" t="s">
        <v>177</v>
      </c>
      <c r="AD221" s="94">
        <f>VLOOKUP(A221,'ANEXO No. 1'!$A:$K,5,0)</f>
        <v>1</v>
      </c>
      <c r="AE221" s="88">
        <f>VLOOKUP(A221,'ANEXO No. 1'!$A:$K,6,0)</f>
        <v>40</v>
      </c>
      <c r="AF221" s="97">
        <f>VLOOKUP(A221,'ANEXO No. 1'!$A:$K,7,0)</f>
        <v>1</v>
      </c>
      <c r="AG221" s="62">
        <f>VLOOKUP(A221,'ANEXO No. 1'!$A:$K,8,0)</f>
        <v>1500000</v>
      </c>
      <c r="AH221" s="62">
        <f>VLOOKUP(A221,'ANEXO No. 1'!$A:$K,9,0)</f>
        <v>1500000</v>
      </c>
      <c r="AI221" s="62">
        <f>VLOOKUP(A221,'ANEXO No. 1'!$A:$K,10,0)</f>
        <v>1300000</v>
      </c>
      <c r="AJ221" s="62">
        <f t="shared" si="50"/>
        <v>1878300</v>
      </c>
      <c r="AK221" s="62">
        <f t="shared" si="51"/>
        <v>2634900</v>
      </c>
      <c r="AL221" s="62">
        <f t="shared" si="52"/>
        <v>1367600</v>
      </c>
      <c r="AM221" s="11" t="str">
        <f>VLOOKUP(A221,'ANEXO No. 1'!$A:$K,11,0)</f>
        <v>FMARN</v>
      </c>
    </row>
    <row r="222" spans="1:39" s="12" customFormat="1" ht="12" customHeight="1" x14ac:dyDescent="0.25">
      <c r="A222" s="8">
        <v>215</v>
      </c>
      <c r="B222" s="9" t="s">
        <v>175</v>
      </c>
      <c r="C222" s="9" t="s">
        <v>276</v>
      </c>
      <c r="D222" s="9" t="s">
        <v>175</v>
      </c>
      <c r="E222" s="17">
        <v>1</v>
      </c>
      <c r="F222" s="8">
        <v>40</v>
      </c>
      <c r="G222" s="8">
        <v>1</v>
      </c>
      <c r="H222" s="10">
        <v>1500000</v>
      </c>
      <c r="I222" s="10">
        <v>1300000</v>
      </c>
      <c r="J222" s="10">
        <v>1425000</v>
      </c>
      <c r="K222" s="10">
        <v>1300000</v>
      </c>
      <c r="L222" s="10">
        <v>1350000</v>
      </c>
      <c r="M222" s="10">
        <v>1000000</v>
      </c>
      <c r="N222" s="10">
        <v>1148000</v>
      </c>
      <c r="O222" s="10">
        <v>900000</v>
      </c>
      <c r="P222" s="10">
        <v>919000</v>
      </c>
      <c r="Q222" s="10">
        <v>900000</v>
      </c>
      <c r="R222" s="10">
        <f t="shared" si="40"/>
        <v>1578000</v>
      </c>
      <c r="S222" s="10">
        <f t="shared" si="41"/>
        <v>1367600</v>
      </c>
      <c r="T222" s="10">
        <f t="shared" si="42"/>
        <v>1499100</v>
      </c>
      <c r="U222" s="10">
        <f t="shared" si="43"/>
        <v>1367600</v>
      </c>
      <c r="V222" s="10">
        <f t="shared" si="44"/>
        <v>1420200</v>
      </c>
      <c r="W222" s="10">
        <f t="shared" si="45"/>
        <v>1052000</v>
      </c>
      <c r="X222" s="10">
        <f t="shared" si="46"/>
        <v>1207696</v>
      </c>
      <c r="Y222" s="10">
        <f t="shared" si="47"/>
        <v>946800</v>
      </c>
      <c r="Z222" s="10">
        <f t="shared" si="48"/>
        <v>966788</v>
      </c>
      <c r="AA222" s="10">
        <f t="shared" si="49"/>
        <v>946800</v>
      </c>
      <c r="AB222" s="11" t="s">
        <v>177</v>
      </c>
      <c r="AD222" s="94">
        <f>VLOOKUP(A222,'ANEXO No. 1'!$A:$K,5,0)</f>
        <v>1</v>
      </c>
      <c r="AE222" s="88">
        <f>VLOOKUP(A222,'ANEXO No. 1'!$A:$K,6,0)</f>
        <v>40</v>
      </c>
      <c r="AF222" s="97">
        <f>VLOOKUP(A222,'ANEXO No. 1'!$A:$K,7,0)</f>
        <v>1</v>
      </c>
      <c r="AG222" s="62">
        <f>VLOOKUP(A222,'ANEXO No. 1'!$A:$K,8,0)</f>
        <v>1500000</v>
      </c>
      <c r="AH222" s="62">
        <f>VLOOKUP(A222,'ANEXO No. 1'!$A:$K,9,0)</f>
        <v>1500000</v>
      </c>
      <c r="AI222" s="62">
        <f>VLOOKUP(A222,'ANEXO No. 1'!$A:$K,10,0)</f>
        <v>1300000</v>
      </c>
      <c r="AJ222" s="62">
        <f t="shared" si="50"/>
        <v>1878300</v>
      </c>
      <c r="AK222" s="62">
        <f t="shared" si="51"/>
        <v>2634900</v>
      </c>
      <c r="AL222" s="62">
        <f t="shared" si="52"/>
        <v>1367600</v>
      </c>
      <c r="AM222" s="11" t="str">
        <f>VLOOKUP(A222,'ANEXO No. 1'!$A:$K,11,0)</f>
        <v>FMARN</v>
      </c>
    </row>
    <row r="223" spans="1:39" s="12" customFormat="1" ht="12" customHeight="1" x14ac:dyDescent="0.25">
      <c r="A223" s="8">
        <v>216</v>
      </c>
      <c r="B223" s="9" t="s">
        <v>175</v>
      </c>
      <c r="C223" s="9" t="s">
        <v>277</v>
      </c>
      <c r="D223" s="9" t="s">
        <v>175</v>
      </c>
      <c r="E223" s="17">
        <v>4</v>
      </c>
      <c r="F223" s="8">
        <v>40</v>
      </c>
      <c r="G223" s="8">
        <v>1</v>
      </c>
      <c r="H223" s="10">
        <v>6000000</v>
      </c>
      <c r="I223" s="10">
        <v>1300000</v>
      </c>
      <c r="J223" s="10">
        <v>5700000</v>
      </c>
      <c r="K223" s="10">
        <v>1300000</v>
      </c>
      <c r="L223" s="10">
        <v>5400000</v>
      </c>
      <c r="M223" s="10">
        <v>1000000</v>
      </c>
      <c r="N223" s="10">
        <v>4590000</v>
      </c>
      <c r="O223" s="10">
        <v>900000</v>
      </c>
      <c r="P223" s="10">
        <v>3672000</v>
      </c>
      <c r="Q223" s="10">
        <v>900000</v>
      </c>
      <c r="R223" s="10">
        <f t="shared" si="40"/>
        <v>6312000</v>
      </c>
      <c r="S223" s="10">
        <f t="shared" si="41"/>
        <v>1367600</v>
      </c>
      <c r="T223" s="10">
        <f t="shared" si="42"/>
        <v>5996400</v>
      </c>
      <c r="U223" s="10">
        <f t="shared" si="43"/>
        <v>1367600</v>
      </c>
      <c r="V223" s="10">
        <f t="shared" si="44"/>
        <v>5680800</v>
      </c>
      <c r="W223" s="10">
        <f t="shared" si="45"/>
        <v>1052000</v>
      </c>
      <c r="X223" s="10">
        <f t="shared" si="46"/>
        <v>4828680</v>
      </c>
      <c r="Y223" s="10">
        <f t="shared" si="47"/>
        <v>946800</v>
      </c>
      <c r="Z223" s="10">
        <f t="shared" si="48"/>
        <v>3862944</v>
      </c>
      <c r="AA223" s="10">
        <f t="shared" si="49"/>
        <v>946800</v>
      </c>
      <c r="AB223" s="11" t="s">
        <v>177</v>
      </c>
      <c r="AD223" s="94">
        <f>VLOOKUP(A223,'ANEXO No. 1'!$A:$K,5,0)</f>
        <v>4</v>
      </c>
      <c r="AE223" s="88">
        <f>VLOOKUP(A223,'ANEXO No. 1'!$A:$K,6,0)</f>
        <v>40</v>
      </c>
      <c r="AF223" s="97">
        <f>VLOOKUP(A223,'ANEXO No. 1'!$A:$K,7,0)</f>
        <v>1</v>
      </c>
      <c r="AG223" s="62">
        <f>VLOOKUP(A223,'ANEXO No. 1'!$A:$K,8,0)</f>
        <v>6000000</v>
      </c>
      <c r="AH223" s="62">
        <f>VLOOKUP(A223,'ANEXO No. 1'!$A:$K,9,0)</f>
        <v>6000000</v>
      </c>
      <c r="AI223" s="62">
        <f>VLOOKUP(A223,'ANEXO No. 1'!$A:$K,10,0)</f>
        <v>1300000</v>
      </c>
      <c r="AJ223" s="62">
        <f t="shared" si="50"/>
        <v>6378300</v>
      </c>
      <c r="AK223" s="62">
        <f t="shared" si="51"/>
        <v>7134900</v>
      </c>
      <c r="AL223" s="62">
        <f t="shared" si="52"/>
        <v>1367600</v>
      </c>
      <c r="AM223" s="11" t="str">
        <f>VLOOKUP(A223,'ANEXO No. 1'!$A:$K,11,0)</f>
        <v>FMARN</v>
      </c>
    </row>
    <row r="224" spans="1:39" s="12" customFormat="1" ht="12" customHeight="1" x14ac:dyDescent="0.25">
      <c r="A224" s="8">
        <v>217</v>
      </c>
      <c r="B224" s="9" t="s">
        <v>175</v>
      </c>
      <c r="C224" s="9" t="s">
        <v>278</v>
      </c>
      <c r="D224" s="9" t="s">
        <v>175</v>
      </c>
      <c r="E224" s="17">
        <v>1</v>
      </c>
      <c r="F224" s="8">
        <v>40</v>
      </c>
      <c r="G224" s="8">
        <v>1</v>
      </c>
      <c r="H224" s="10">
        <v>1500000</v>
      </c>
      <c r="I224" s="10">
        <v>1300000</v>
      </c>
      <c r="J224" s="10">
        <v>1425000</v>
      </c>
      <c r="K224" s="10">
        <v>1300000</v>
      </c>
      <c r="L224" s="10">
        <v>1350000</v>
      </c>
      <c r="M224" s="10">
        <v>1000000</v>
      </c>
      <c r="N224" s="10">
        <v>1148000</v>
      </c>
      <c r="O224" s="10">
        <v>900000</v>
      </c>
      <c r="P224" s="10">
        <v>919000</v>
      </c>
      <c r="Q224" s="10">
        <v>900000</v>
      </c>
      <c r="R224" s="10">
        <f t="shared" si="40"/>
        <v>1578000</v>
      </c>
      <c r="S224" s="10">
        <f t="shared" si="41"/>
        <v>1367600</v>
      </c>
      <c r="T224" s="10">
        <f t="shared" si="42"/>
        <v>1499100</v>
      </c>
      <c r="U224" s="10">
        <f t="shared" si="43"/>
        <v>1367600</v>
      </c>
      <c r="V224" s="10">
        <f t="shared" si="44"/>
        <v>1420200</v>
      </c>
      <c r="W224" s="10">
        <f t="shared" si="45"/>
        <v>1052000</v>
      </c>
      <c r="X224" s="10">
        <f t="shared" si="46"/>
        <v>1207696</v>
      </c>
      <c r="Y224" s="10">
        <f t="shared" si="47"/>
        <v>946800</v>
      </c>
      <c r="Z224" s="10">
        <f t="shared" si="48"/>
        <v>966788</v>
      </c>
      <c r="AA224" s="10">
        <f t="shared" si="49"/>
        <v>946800</v>
      </c>
      <c r="AB224" s="11" t="s">
        <v>177</v>
      </c>
      <c r="AD224" s="94">
        <f>VLOOKUP(A224,'ANEXO No. 1'!$A:$K,5,0)</f>
        <v>1</v>
      </c>
      <c r="AE224" s="88">
        <f>VLOOKUP(A224,'ANEXO No. 1'!$A:$K,6,0)</f>
        <v>40</v>
      </c>
      <c r="AF224" s="97">
        <f>VLOOKUP(A224,'ANEXO No. 1'!$A:$K,7,0)</f>
        <v>1</v>
      </c>
      <c r="AG224" s="62">
        <f>VLOOKUP(A224,'ANEXO No. 1'!$A:$K,8,0)</f>
        <v>1500000</v>
      </c>
      <c r="AH224" s="62">
        <f>VLOOKUP(A224,'ANEXO No. 1'!$A:$K,9,0)</f>
        <v>1500000</v>
      </c>
      <c r="AI224" s="62">
        <f>VLOOKUP(A224,'ANEXO No. 1'!$A:$K,10,0)</f>
        <v>1300000</v>
      </c>
      <c r="AJ224" s="62">
        <f t="shared" si="50"/>
        <v>1878300</v>
      </c>
      <c r="AK224" s="62">
        <f t="shared" si="51"/>
        <v>2634900</v>
      </c>
      <c r="AL224" s="62">
        <f t="shared" si="52"/>
        <v>1367600</v>
      </c>
      <c r="AM224" s="11" t="str">
        <f>VLOOKUP(A224,'ANEXO No. 1'!$A:$K,11,0)</f>
        <v>FMARN</v>
      </c>
    </row>
    <row r="225" spans="1:39" s="12" customFormat="1" ht="12" customHeight="1" x14ac:dyDescent="0.25">
      <c r="A225" s="8">
        <v>218</v>
      </c>
      <c r="B225" s="9" t="s">
        <v>175</v>
      </c>
      <c r="C225" s="9" t="s">
        <v>279</v>
      </c>
      <c r="D225" s="9" t="s">
        <v>175</v>
      </c>
      <c r="E225" s="17">
        <v>2</v>
      </c>
      <c r="F225" s="8">
        <v>40</v>
      </c>
      <c r="G225" s="8">
        <v>1</v>
      </c>
      <c r="H225" s="10">
        <v>2500000</v>
      </c>
      <c r="I225" s="10">
        <v>1300000</v>
      </c>
      <c r="J225" s="10">
        <v>2375000</v>
      </c>
      <c r="K225" s="10">
        <v>1300000</v>
      </c>
      <c r="L225" s="10">
        <v>2250000</v>
      </c>
      <c r="M225" s="10">
        <v>1000000</v>
      </c>
      <c r="N225" s="10">
        <v>1913000</v>
      </c>
      <c r="O225" s="10">
        <v>900000</v>
      </c>
      <c r="P225" s="10">
        <v>1531000</v>
      </c>
      <c r="Q225" s="10">
        <v>900000</v>
      </c>
      <c r="R225" s="10">
        <f t="shared" si="40"/>
        <v>2630000</v>
      </c>
      <c r="S225" s="10">
        <f t="shared" si="41"/>
        <v>1367600</v>
      </c>
      <c r="T225" s="10">
        <f t="shared" si="42"/>
        <v>2498500</v>
      </c>
      <c r="U225" s="10">
        <f t="shared" si="43"/>
        <v>1367600</v>
      </c>
      <c r="V225" s="10">
        <f t="shared" si="44"/>
        <v>2367000</v>
      </c>
      <c r="W225" s="10">
        <f t="shared" si="45"/>
        <v>1052000</v>
      </c>
      <c r="X225" s="10">
        <f t="shared" si="46"/>
        <v>2012476</v>
      </c>
      <c r="Y225" s="10">
        <f t="shared" si="47"/>
        <v>946800</v>
      </c>
      <c r="Z225" s="10">
        <f t="shared" si="48"/>
        <v>1610612</v>
      </c>
      <c r="AA225" s="10">
        <f t="shared" si="49"/>
        <v>946800</v>
      </c>
      <c r="AB225" s="11" t="s">
        <v>177</v>
      </c>
      <c r="AD225" s="94">
        <f>VLOOKUP(A225,'ANEXO No. 1'!$A:$K,5,0)</f>
        <v>2</v>
      </c>
      <c r="AE225" s="88">
        <f>VLOOKUP(A225,'ANEXO No. 1'!$A:$K,6,0)</f>
        <v>40</v>
      </c>
      <c r="AF225" s="97">
        <f>VLOOKUP(A225,'ANEXO No. 1'!$A:$K,7,0)</f>
        <v>1</v>
      </c>
      <c r="AG225" s="62">
        <f>VLOOKUP(A225,'ANEXO No. 1'!$A:$K,8,0)</f>
        <v>2500000</v>
      </c>
      <c r="AH225" s="62">
        <f>VLOOKUP(A225,'ANEXO No. 1'!$A:$K,9,0)</f>
        <v>2500000</v>
      </c>
      <c r="AI225" s="62">
        <f>VLOOKUP(A225,'ANEXO No. 1'!$A:$K,10,0)</f>
        <v>1300000</v>
      </c>
      <c r="AJ225" s="62">
        <f t="shared" si="50"/>
        <v>2878300</v>
      </c>
      <c r="AK225" s="62">
        <f t="shared" si="51"/>
        <v>3634900</v>
      </c>
      <c r="AL225" s="62">
        <f t="shared" si="52"/>
        <v>1367600</v>
      </c>
      <c r="AM225" s="11" t="str">
        <f>VLOOKUP(A225,'ANEXO No. 1'!$A:$K,11,0)</f>
        <v>FMARN</v>
      </c>
    </row>
    <row r="226" spans="1:39" s="12" customFormat="1" ht="12" customHeight="1" x14ac:dyDescent="0.25">
      <c r="A226" s="8">
        <v>219</v>
      </c>
      <c r="B226" s="9" t="s">
        <v>175</v>
      </c>
      <c r="C226" s="9" t="s">
        <v>280</v>
      </c>
      <c r="D226" s="9" t="s">
        <v>175</v>
      </c>
      <c r="E226" s="17">
        <v>1</v>
      </c>
      <c r="F226" s="8">
        <v>40</v>
      </c>
      <c r="G226" s="8">
        <v>3</v>
      </c>
      <c r="H226" s="10">
        <v>1500000</v>
      </c>
      <c r="I226" s="10">
        <v>1300000</v>
      </c>
      <c r="J226" s="10">
        <v>1425000</v>
      </c>
      <c r="K226" s="10">
        <v>1300000</v>
      </c>
      <c r="L226" s="10">
        <v>1350000</v>
      </c>
      <c r="M226" s="10">
        <v>1000000</v>
      </c>
      <c r="N226" s="10">
        <v>1148000</v>
      </c>
      <c r="O226" s="10">
        <v>900000</v>
      </c>
      <c r="P226" s="10">
        <v>919000</v>
      </c>
      <c r="Q226" s="10">
        <v>900000</v>
      </c>
      <c r="R226" s="10">
        <f t="shared" si="40"/>
        <v>1578000</v>
      </c>
      <c r="S226" s="10">
        <f t="shared" si="41"/>
        <v>1367600</v>
      </c>
      <c r="T226" s="10">
        <f t="shared" si="42"/>
        <v>1499100</v>
      </c>
      <c r="U226" s="10">
        <f t="shared" si="43"/>
        <v>1367600</v>
      </c>
      <c r="V226" s="10">
        <f t="shared" si="44"/>
        <v>1420200</v>
      </c>
      <c r="W226" s="10">
        <f t="shared" si="45"/>
        <v>1052000</v>
      </c>
      <c r="X226" s="10">
        <f t="shared" si="46"/>
        <v>1207696</v>
      </c>
      <c r="Y226" s="10">
        <f t="shared" si="47"/>
        <v>946800</v>
      </c>
      <c r="Z226" s="10">
        <f t="shared" si="48"/>
        <v>966788</v>
      </c>
      <c r="AA226" s="10">
        <f t="shared" si="49"/>
        <v>946800</v>
      </c>
      <c r="AB226" s="11" t="s">
        <v>177</v>
      </c>
      <c r="AD226" s="94">
        <f>VLOOKUP(A226,'ANEXO No. 1'!$A:$K,5,0)</f>
        <v>1</v>
      </c>
      <c r="AE226" s="88">
        <f>VLOOKUP(A226,'ANEXO No. 1'!$A:$K,6,0)</f>
        <v>40</v>
      </c>
      <c r="AF226" s="97">
        <f>VLOOKUP(A226,'ANEXO No. 1'!$A:$K,7,0)</f>
        <v>3</v>
      </c>
      <c r="AG226" s="62">
        <f>VLOOKUP(A226,'ANEXO No. 1'!$A:$K,8,0)</f>
        <v>1500000</v>
      </c>
      <c r="AH226" s="62">
        <f>VLOOKUP(A226,'ANEXO No. 1'!$A:$K,9,0)</f>
        <v>4500000</v>
      </c>
      <c r="AI226" s="62">
        <f>VLOOKUP(A226,'ANEXO No. 1'!$A:$K,10,0)</f>
        <v>1300000</v>
      </c>
      <c r="AJ226" s="62">
        <f t="shared" si="50"/>
        <v>1878300</v>
      </c>
      <c r="AK226" s="62">
        <f t="shared" si="51"/>
        <v>5634900</v>
      </c>
      <c r="AL226" s="62">
        <f t="shared" si="52"/>
        <v>1367600</v>
      </c>
      <c r="AM226" s="11" t="str">
        <f>VLOOKUP(A226,'ANEXO No. 1'!$A:$K,11,0)</f>
        <v>FMARN</v>
      </c>
    </row>
    <row r="227" spans="1:39" s="12" customFormat="1" ht="12" customHeight="1" x14ac:dyDescent="0.25">
      <c r="A227" s="8">
        <v>220</v>
      </c>
      <c r="B227" s="9" t="s">
        <v>175</v>
      </c>
      <c r="C227" s="9" t="s">
        <v>281</v>
      </c>
      <c r="D227" s="9" t="s">
        <v>175</v>
      </c>
      <c r="E227" s="17">
        <v>1</v>
      </c>
      <c r="F227" s="8">
        <v>40</v>
      </c>
      <c r="G227" s="8">
        <v>2</v>
      </c>
      <c r="H227" s="10">
        <v>1500000</v>
      </c>
      <c r="I227" s="10">
        <v>1300000</v>
      </c>
      <c r="J227" s="10">
        <v>1425000</v>
      </c>
      <c r="K227" s="10">
        <v>1300000</v>
      </c>
      <c r="L227" s="10">
        <v>1350000</v>
      </c>
      <c r="M227" s="10">
        <v>1000000</v>
      </c>
      <c r="N227" s="10">
        <v>1148000</v>
      </c>
      <c r="O227" s="10">
        <v>900000</v>
      </c>
      <c r="P227" s="10">
        <v>919000</v>
      </c>
      <c r="Q227" s="10">
        <v>900000</v>
      </c>
      <c r="R227" s="10">
        <f t="shared" si="40"/>
        <v>1578000</v>
      </c>
      <c r="S227" s="10">
        <f t="shared" si="41"/>
        <v>1367600</v>
      </c>
      <c r="T227" s="10">
        <f t="shared" si="42"/>
        <v>1499100</v>
      </c>
      <c r="U227" s="10">
        <f t="shared" si="43"/>
        <v>1367600</v>
      </c>
      <c r="V227" s="10">
        <f t="shared" si="44"/>
        <v>1420200</v>
      </c>
      <c r="W227" s="10">
        <f t="shared" si="45"/>
        <v>1052000</v>
      </c>
      <c r="X227" s="10">
        <f t="shared" si="46"/>
        <v>1207696</v>
      </c>
      <c r="Y227" s="10">
        <f t="shared" si="47"/>
        <v>946800</v>
      </c>
      <c r="Z227" s="10">
        <f t="shared" si="48"/>
        <v>966788</v>
      </c>
      <c r="AA227" s="10">
        <f t="shared" si="49"/>
        <v>946800</v>
      </c>
      <c r="AB227" s="11" t="s">
        <v>177</v>
      </c>
      <c r="AD227" s="94">
        <f>VLOOKUP(A227,'ANEXO No. 1'!$A:$K,5,0)</f>
        <v>1</v>
      </c>
      <c r="AE227" s="88">
        <f>VLOOKUP(A227,'ANEXO No. 1'!$A:$K,6,0)</f>
        <v>40</v>
      </c>
      <c r="AF227" s="97">
        <f>VLOOKUP(A227,'ANEXO No. 1'!$A:$K,7,0)</f>
        <v>2</v>
      </c>
      <c r="AG227" s="62">
        <f>VLOOKUP(A227,'ANEXO No. 1'!$A:$K,8,0)</f>
        <v>1500000</v>
      </c>
      <c r="AH227" s="62">
        <f>VLOOKUP(A227,'ANEXO No. 1'!$A:$K,9,0)</f>
        <v>3000000</v>
      </c>
      <c r="AI227" s="62">
        <f>VLOOKUP(A227,'ANEXO No. 1'!$A:$K,10,0)</f>
        <v>1300000</v>
      </c>
      <c r="AJ227" s="62">
        <f t="shared" si="50"/>
        <v>1878300</v>
      </c>
      <c r="AK227" s="62">
        <f t="shared" si="51"/>
        <v>4134900</v>
      </c>
      <c r="AL227" s="62">
        <f t="shared" si="52"/>
        <v>1367600</v>
      </c>
      <c r="AM227" s="11" t="str">
        <f>VLOOKUP(A227,'ANEXO No. 1'!$A:$K,11,0)</f>
        <v>FMARN</v>
      </c>
    </row>
    <row r="228" spans="1:39" s="12" customFormat="1" ht="12" customHeight="1" x14ac:dyDescent="0.25">
      <c r="A228" s="8">
        <v>221</v>
      </c>
      <c r="B228" s="9" t="s">
        <v>175</v>
      </c>
      <c r="C228" s="9" t="s">
        <v>282</v>
      </c>
      <c r="D228" s="9" t="s">
        <v>175</v>
      </c>
      <c r="E228" s="17">
        <v>4</v>
      </c>
      <c r="F228" s="8">
        <v>40</v>
      </c>
      <c r="G228" s="8">
        <v>1</v>
      </c>
      <c r="H228" s="10">
        <v>5000000</v>
      </c>
      <c r="I228" s="10">
        <v>1300000</v>
      </c>
      <c r="J228" s="10">
        <v>4750000</v>
      </c>
      <c r="K228" s="10">
        <v>1300000</v>
      </c>
      <c r="L228" s="10">
        <v>4500000</v>
      </c>
      <c r="M228" s="10">
        <v>1000000</v>
      </c>
      <c r="N228" s="10">
        <v>3825000</v>
      </c>
      <c r="O228" s="10">
        <v>900000</v>
      </c>
      <c r="P228" s="10">
        <v>3060000</v>
      </c>
      <c r="Q228" s="10">
        <v>900000</v>
      </c>
      <c r="R228" s="10">
        <f t="shared" si="40"/>
        <v>5260000</v>
      </c>
      <c r="S228" s="10">
        <f t="shared" si="41"/>
        <v>1367600</v>
      </c>
      <c r="T228" s="10">
        <f t="shared" si="42"/>
        <v>4997000</v>
      </c>
      <c r="U228" s="10">
        <f t="shared" si="43"/>
        <v>1367600</v>
      </c>
      <c r="V228" s="10">
        <f t="shared" si="44"/>
        <v>4734000</v>
      </c>
      <c r="W228" s="10">
        <f t="shared" si="45"/>
        <v>1052000</v>
      </c>
      <c r="X228" s="10">
        <f t="shared" si="46"/>
        <v>4023900</v>
      </c>
      <c r="Y228" s="10">
        <f t="shared" si="47"/>
        <v>946800</v>
      </c>
      <c r="Z228" s="10">
        <f t="shared" si="48"/>
        <v>3219120</v>
      </c>
      <c r="AA228" s="10">
        <f t="shared" si="49"/>
        <v>946800</v>
      </c>
      <c r="AB228" s="11" t="s">
        <v>177</v>
      </c>
      <c r="AD228" s="94">
        <f>VLOOKUP(A228,'ANEXO No. 1'!$A:$K,5,0)</f>
        <v>4</v>
      </c>
      <c r="AE228" s="88">
        <f>VLOOKUP(A228,'ANEXO No. 1'!$A:$K,6,0)</f>
        <v>40</v>
      </c>
      <c r="AF228" s="97">
        <f>VLOOKUP(A228,'ANEXO No. 1'!$A:$K,7,0)</f>
        <v>1</v>
      </c>
      <c r="AG228" s="62">
        <f>VLOOKUP(A228,'ANEXO No. 1'!$A:$K,8,0)</f>
        <v>5000000</v>
      </c>
      <c r="AH228" s="62">
        <f>VLOOKUP(A228,'ANEXO No. 1'!$A:$K,9,0)</f>
        <v>5000000</v>
      </c>
      <c r="AI228" s="62">
        <f>VLOOKUP(A228,'ANEXO No. 1'!$A:$K,10,0)</f>
        <v>1300000</v>
      </c>
      <c r="AJ228" s="62">
        <f t="shared" si="50"/>
        <v>5378300</v>
      </c>
      <c r="AK228" s="62">
        <f t="shared" si="51"/>
        <v>6134900</v>
      </c>
      <c r="AL228" s="62">
        <f t="shared" si="52"/>
        <v>1367600</v>
      </c>
      <c r="AM228" s="11" t="str">
        <f>VLOOKUP(A228,'ANEXO No. 1'!$A:$K,11,0)</f>
        <v>FMARN</v>
      </c>
    </row>
    <row r="229" spans="1:39" s="12" customFormat="1" ht="12" customHeight="1" x14ac:dyDescent="0.25">
      <c r="A229" s="8">
        <v>222</v>
      </c>
      <c r="B229" s="9" t="s">
        <v>175</v>
      </c>
      <c r="C229" s="9" t="s">
        <v>283</v>
      </c>
      <c r="D229" s="9" t="s">
        <v>175</v>
      </c>
      <c r="E229" s="17">
        <v>3</v>
      </c>
      <c r="F229" s="8">
        <v>40</v>
      </c>
      <c r="G229" s="8">
        <v>4</v>
      </c>
      <c r="H229" s="10">
        <v>4000000</v>
      </c>
      <c r="I229" s="10">
        <v>1300000</v>
      </c>
      <c r="J229" s="10">
        <v>3800000</v>
      </c>
      <c r="K229" s="10">
        <v>1300000</v>
      </c>
      <c r="L229" s="10">
        <v>3600000</v>
      </c>
      <c r="M229" s="10">
        <v>1000000</v>
      </c>
      <c r="N229" s="10">
        <v>3060000</v>
      </c>
      <c r="O229" s="10">
        <v>900000</v>
      </c>
      <c r="P229" s="10">
        <v>2448000</v>
      </c>
      <c r="Q229" s="10">
        <v>900000</v>
      </c>
      <c r="R229" s="10">
        <f t="shared" si="40"/>
        <v>4208000</v>
      </c>
      <c r="S229" s="10">
        <f t="shared" si="41"/>
        <v>1367600</v>
      </c>
      <c r="T229" s="10">
        <f t="shared" si="42"/>
        <v>3997600</v>
      </c>
      <c r="U229" s="10">
        <f t="shared" si="43"/>
        <v>1367600</v>
      </c>
      <c r="V229" s="10">
        <f t="shared" si="44"/>
        <v>3787200</v>
      </c>
      <c r="W229" s="10">
        <f t="shared" si="45"/>
        <v>1052000</v>
      </c>
      <c r="X229" s="10">
        <f t="shared" si="46"/>
        <v>3219120</v>
      </c>
      <c r="Y229" s="10">
        <f t="shared" si="47"/>
        <v>946800</v>
      </c>
      <c r="Z229" s="10">
        <f t="shared" si="48"/>
        <v>2575296</v>
      </c>
      <c r="AA229" s="10">
        <f t="shared" si="49"/>
        <v>946800</v>
      </c>
      <c r="AB229" s="11" t="s">
        <v>177</v>
      </c>
      <c r="AD229" s="94">
        <f>VLOOKUP(A229,'ANEXO No. 1'!$A:$K,5,0)</f>
        <v>3</v>
      </c>
      <c r="AE229" s="88">
        <f>VLOOKUP(A229,'ANEXO No. 1'!$A:$K,6,0)</f>
        <v>40</v>
      </c>
      <c r="AF229" s="97">
        <f>VLOOKUP(A229,'ANEXO No. 1'!$A:$K,7,0)</f>
        <v>4</v>
      </c>
      <c r="AG229" s="62">
        <f>VLOOKUP(A229,'ANEXO No. 1'!$A:$K,8,0)</f>
        <v>4000000</v>
      </c>
      <c r="AH229" s="62">
        <f>VLOOKUP(A229,'ANEXO No. 1'!$A:$K,9,0)</f>
        <v>16000000</v>
      </c>
      <c r="AI229" s="62">
        <f>VLOOKUP(A229,'ANEXO No. 1'!$A:$K,10,0)</f>
        <v>1300000</v>
      </c>
      <c r="AJ229" s="62">
        <f t="shared" si="50"/>
        <v>4378300</v>
      </c>
      <c r="AK229" s="62">
        <f t="shared" si="51"/>
        <v>17134900</v>
      </c>
      <c r="AL229" s="62">
        <f t="shared" si="52"/>
        <v>1367600</v>
      </c>
      <c r="AM229" s="11" t="str">
        <f>VLOOKUP(A229,'ANEXO No. 1'!$A:$K,11,0)</f>
        <v>FMARN</v>
      </c>
    </row>
    <row r="230" spans="1:39" s="12" customFormat="1" ht="12" customHeight="1" x14ac:dyDescent="0.25">
      <c r="A230" s="8">
        <v>223</v>
      </c>
      <c r="B230" s="9" t="s">
        <v>175</v>
      </c>
      <c r="C230" s="9" t="s">
        <v>284</v>
      </c>
      <c r="D230" s="9" t="s">
        <v>175</v>
      </c>
      <c r="E230" s="17">
        <v>4</v>
      </c>
      <c r="F230" s="8">
        <v>40</v>
      </c>
      <c r="G230" s="8">
        <v>2</v>
      </c>
      <c r="H230" s="10">
        <v>4500000</v>
      </c>
      <c r="I230" s="10">
        <v>1300000</v>
      </c>
      <c r="J230" s="10">
        <v>4275000</v>
      </c>
      <c r="K230" s="10">
        <v>1300000</v>
      </c>
      <c r="L230" s="10">
        <v>4050000</v>
      </c>
      <c r="M230" s="10">
        <v>1000000</v>
      </c>
      <c r="N230" s="10">
        <v>3443000</v>
      </c>
      <c r="O230" s="10">
        <v>900000</v>
      </c>
      <c r="P230" s="10">
        <v>2755000</v>
      </c>
      <c r="Q230" s="10">
        <v>900000</v>
      </c>
      <c r="R230" s="10">
        <f t="shared" si="40"/>
        <v>4734000</v>
      </c>
      <c r="S230" s="10">
        <f t="shared" si="41"/>
        <v>1367600</v>
      </c>
      <c r="T230" s="10">
        <f t="shared" si="42"/>
        <v>4497300</v>
      </c>
      <c r="U230" s="10">
        <f t="shared" si="43"/>
        <v>1367600</v>
      </c>
      <c r="V230" s="10">
        <f t="shared" si="44"/>
        <v>4260600</v>
      </c>
      <c r="W230" s="10">
        <f t="shared" si="45"/>
        <v>1052000</v>
      </c>
      <c r="X230" s="10">
        <f t="shared" si="46"/>
        <v>3622036</v>
      </c>
      <c r="Y230" s="10">
        <f t="shared" si="47"/>
        <v>946800</v>
      </c>
      <c r="Z230" s="10">
        <f t="shared" si="48"/>
        <v>2898260</v>
      </c>
      <c r="AA230" s="10">
        <f t="shared" si="49"/>
        <v>946800</v>
      </c>
      <c r="AB230" s="11" t="s">
        <v>177</v>
      </c>
      <c r="AD230" s="94">
        <f>VLOOKUP(A230,'ANEXO No. 1'!$A:$K,5,0)</f>
        <v>4</v>
      </c>
      <c r="AE230" s="88">
        <f>VLOOKUP(A230,'ANEXO No. 1'!$A:$K,6,0)</f>
        <v>40</v>
      </c>
      <c r="AF230" s="97">
        <f>VLOOKUP(A230,'ANEXO No. 1'!$A:$K,7,0)</f>
        <v>2</v>
      </c>
      <c r="AG230" s="62">
        <f>VLOOKUP(A230,'ANEXO No. 1'!$A:$K,8,0)</f>
        <v>4500000</v>
      </c>
      <c r="AH230" s="62">
        <f>VLOOKUP(A230,'ANEXO No. 1'!$A:$K,9,0)</f>
        <v>9000000</v>
      </c>
      <c r="AI230" s="62">
        <f>VLOOKUP(A230,'ANEXO No. 1'!$A:$K,10,0)</f>
        <v>1300000</v>
      </c>
      <c r="AJ230" s="62">
        <f t="shared" si="50"/>
        <v>4878300</v>
      </c>
      <c r="AK230" s="62">
        <f t="shared" si="51"/>
        <v>10134900</v>
      </c>
      <c r="AL230" s="62">
        <f t="shared" si="52"/>
        <v>1367600</v>
      </c>
      <c r="AM230" s="11" t="str">
        <f>VLOOKUP(A230,'ANEXO No. 1'!$A:$K,11,0)</f>
        <v>FMARN</v>
      </c>
    </row>
    <row r="231" spans="1:39" s="12" customFormat="1" ht="12" customHeight="1" x14ac:dyDescent="0.25">
      <c r="A231" s="8">
        <v>224</v>
      </c>
      <c r="B231" s="9" t="s">
        <v>175</v>
      </c>
      <c r="C231" s="9" t="s">
        <v>285</v>
      </c>
      <c r="D231" s="9" t="s">
        <v>175</v>
      </c>
      <c r="E231" s="17">
        <v>2</v>
      </c>
      <c r="F231" s="8">
        <v>40</v>
      </c>
      <c r="G231" s="8">
        <v>1</v>
      </c>
      <c r="H231" s="10">
        <v>2500000</v>
      </c>
      <c r="I231" s="10">
        <v>1300000</v>
      </c>
      <c r="J231" s="10">
        <v>2375000</v>
      </c>
      <c r="K231" s="10">
        <v>1300000</v>
      </c>
      <c r="L231" s="10">
        <v>2250000</v>
      </c>
      <c r="M231" s="10">
        <v>1000000</v>
      </c>
      <c r="N231" s="10">
        <v>1913000</v>
      </c>
      <c r="O231" s="10">
        <v>900000</v>
      </c>
      <c r="P231" s="10">
        <v>1531000</v>
      </c>
      <c r="Q231" s="10">
        <v>900000</v>
      </c>
      <c r="R231" s="10">
        <f t="shared" si="40"/>
        <v>2630000</v>
      </c>
      <c r="S231" s="10">
        <f t="shared" si="41"/>
        <v>1367600</v>
      </c>
      <c r="T231" s="10">
        <f t="shared" si="42"/>
        <v>2498500</v>
      </c>
      <c r="U231" s="10">
        <f t="shared" si="43"/>
        <v>1367600</v>
      </c>
      <c r="V231" s="10">
        <f t="shared" si="44"/>
        <v>2367000</v>
      </c>
      <c r="W231" s="10">
        <f t="shared" si="45"/>
        <v>1052000</v>
      </c>
      <c r="X231" s="10">
        <f t="shared" si="46"/>
        <v>2012476</v>
      </c>
      <c r="Y231" s="10">
        <f t="shared" si="47"/>
        <v>946800</v>
      </c>
      <c r="Z231" s="10">
        <f t="shared" si="48"/>
        <v>1610612</v>
      </c>
      <c r="AA231" s="10">
        <f t="shared" si="49"/>
        <v>946800</v>
      </c>
      <c r="AB231" s="11" t="s">
        <v>177</v>
      </c>
      <c r="AD231" s="94">
        <f>VLOOKUP(A231,'ANEXO No. 1'!$A:$K,5,0)</f>
        <v>2</v>
      </c>
      <c r="AE231" s="88">
        <f>VLOOKUP(A231,'ANEXO No. 1'!$A:$K,6,0)</f>
        <v>40</v>
      </c>
      <c r="AF231" s="97">
        <f>VLOOKUP(A231,'ANEXO No. 1'!$A:$K,7,0)</f>
        <v>1</v>
      </c>
      <c r="AG231" s="62">
        <f>VLOOKUP(A231,'ANEXO No. 1'!$A:$K,8,0)</f>
        <v>2500000</v>
      </c>
      <c r="AH231" s="62">
        <f>VLOOKUP(A231,'ANEXO No. 1'!$A:$K,9,0)</f>
        <v>2500000</v>
      </c>
      <c r="AI231" s="62">
        <f>VLOOKUP(A231,'ANEXO No. 1'!$A:$K,10,0)</f>
        <v>1300000</v>
      </c>
      <c r="AJ231" s="62">
        <f t="shared" si="50"/>
        <v>2878300</v>
      </c>
      <c r="AK231" s="62">
        <f t="shared" si="51"/>
        <v>3634900</v>
      </c>
      <c r="AL231" s="62">
        <f t="shared" si="52"/>
        <v>1367600</v>
      </c>
      <c r="AM231" s="11" t="str">
        <f>VLOOKUP(A231,'ANEXO No. 1'!$A:$K,11,0)</f>
        <v>FMARN</v>
      </c>
    </row>
    <row r="232" spans="1:39" s="12" customFormat="1" ht="12" customHeight="1" x14ac:dyDescent="0.25">
      <c r="A232" s="8">
        <v>225</v>
      </c>
      <c r="B232" s="9" t="s">
        <v>175</v>
      </c>
      <c r="C232" s="9" t="s">
        <v>285</v>
      </c>
      <c r="D232" s="9" t="s">
        <v>175</v>
      </c>
      <c r="E232" s="17">
        <v>1</v>
      </c>
      <c r="F232" s="8">
        <v>40</v>
      </c>
      <c r="G232" s="8">
        <v>1</v>
      </c>
      <c r="H232" s="10">
        <v>1500000</v>
      </c>
      <c r="I232" s="10">
        <v>1300000</v>
      </c>
      <c r="J232" s="10">
        <v>1425000</v>
      </c>
      <c r="K232" s="10">
        <v>1300000</v>
      </c>
      <c r="L232" s="10">
        <v>1350000</v>
      </c>
      <c r="M232" s="10">
        <v>1000000</v>
      </c>
      <c r="N232" s="10">
        <v>1148000</v>
      </c>
      <c r="O232" s="10">
        <v>900000</v>
      </c>
      <c r="P232" s="10">
        <v>919000</v>
      </c>
      <c r="Q232" s="10">
        <v>900000</v>
      </c>
      <c r="R232" s="10">
        <f t="shared" si="40"/>
        <v>1578000</v>
      </c>
      <c r="S232" s="10">
        <f t="shared" si="41"/>
        <v>1367600</v>
      </c>
      <c r="T232" s="10">
        <f t="shared" si="42"/>
        <v>1499100</v>
      </c>
      <c r="U232" s="10">
        <f t="shared" si="43"/>
        <v>1367600</v>
      </c>
      <c r="V232" s="10">
        <f t="shared" si="44"/>
        <v>1420200</v>
      </c>
      <c r="W232" s="10">
        <f t="shared" si="45"/>
        <v>1052000</v>
      </c>
      <c r="X232" s="10">
        <f t="shared" si="46"/>
        <v>1207696</v>
      </c>
      <c r="Y232" s="10">
        <f t="shared" si="47"/>
        <v>946800</v>
      </c>
      <c r="Z232" s="10">
        <f t="shared" si="48"/>
        <v>966788</v>
      </c>
      <c r="AA232" s="10">
        <f t="shared" si="49"/>
        <v>946800</v>
      </c>
      <c r="AB232" s="11" t="s">
        <v>177</v>
      </c>
      <c r="AD232" s="94">
        <f>VLOOKUP(A232,'ANEXO No. 1'!$A:$K,5,0)</f>
        <v>1</v>
      </c>
      <c r="AE232" s="88">
        <f>VLOOKUP(A232,'ANEXO No. 1'!$A:$K,6,0)</f>
        <v>40</v>
      </c>
      <c r="AF232" s="97">
        <f>VLOOKUP(A232,'ANEXO No. 1'!$A:$K,7,0)</f>
        <v>1</v>
      </c>
      <c r="AG232" s="62">
        <f>VLOOKUP(A232,'ANEXO No. 1'!$A:$K,8,0)</f>
        <v>1500000</v>
      </c>
      <c r="AH232" s="62">
        <f>VLOOKUP(A232,'ANEXO No. 1'!$A:$K,9,0)</f>
        <v>1500000</v>
      </c>
      <c r="AI232" s="62">
        <f>VLOOKUP(A232,'ANEXO No. 1'!$A:$K,10,0)</f>
        <v>1300000</v>
      </c>
      <c r="AJ232" s="62">
        <f t="shared" si="50"/>
        <v>1878300</v>
      </c>
      <c r="AK232" s="62">
        <f t="shared" si="51"/>
        <v>2634900</v>
      </c>
      <c r="AL232" s="62">
        <f t="shared" si="52"/>
        <v>1367600</v>
      </c>
      <c r="AM232" s="11" t="str">
        <f>VLOOKUP(A232,'ANEXO No. 1'!$A:$K,11,0)</f>
        <v>FMARN</v>
      </c>
    </row>
    <row r="233" spans="1:39" s="12" customFormat="1" ht="12" customHeight="1" x14ac:dyDescent="0.25">
      <c r="A233" s="8">
        <v>226</v>
      </c>
      <c r="B233" s="9" t="s">
        <v>175</v>
      </c>
      <c r="C233" s="9" t="s">
        <v>286</v>
      </c>
      <c r="D233" s="9" t="s">
        <v>175</v>
      </c>
      <c r="E233" s="17">
        <v>2</v>
      </c>
      <c r="F233" s="8">
        <v>40</v>
      </c>
      <c r="G233" s="8">
        <v>1</v>
      </c>
      <c r="H233" s="10">
        <v>4000000</v>
      </c>
      <c r="I233" s="10">
        <v>1300000</v>
      </c>
      <c r="J233" s="10">
        <v>3800000</v>
      </c>
      <c r="K233" s="10">
        <v>1300000</v>
      </c>
      <c r="L233" s="10">
        <v>3600000</v>
      </c>
      <c r="M233" s="10">
        <v>1000000</v>
      </c>
      <c r="N233" s="10">
        <v>3060000</v>
      </c>
      <c r="O233" s="10">
        <v>900000</v>
      </c>
      <c r="P233" s="10">
        <v>2448000</v>
      </c>
      <c r="Q233" s="10">
        <v>900000</v>
      </c>
      <c r="R233" s="10">
        <f t="shared" si="40"/>
        <v>4208000</v>
      </c>
      <c r="S233" s="10">
        <f t="shared" si="41"/>
        <v>1367600</v>
      </c>
      <c r="T233" s="10">
        <f t="shared" si="42"/>
        <v>3997600</v>
      </c>
      <c r="U233" s="10">
        <f t="shared" si="43"/>
        <v>1367600</v>
      </c>
      <c r="V233" s="10">
        <f t="shared" si="44"/>
        <v>3787200</v>
      </c>
      <c r="W233" s="10">
        <f t="shared" si="45"/>
        <v>1052000</v>
      </c>
      <c r="X233" s="10">
        <f t="shared" si="46"/>
        <v>3219120</v>
      </c>
      <c r="Y233" s="10">
        <f t="shared" si="47"/>
        <v>946800</v>
      </c>
      <c r="Z233" s="10">
        <f t="shared" si="48"/>
        <v>2575296</v>
      </c>
      <c r="AA233" s="10">
        <f t="shared" si="49"/>
        <v>946800</v>
      </c>
      <c r="AB233" s="11" t="s">
        <v>177</v>
      </c>
      <c r="AD233" s="94">
        <f>VLOOKUP(A233,'ANEXO No. 1'!$A:$K,5,0)</f>
        <v>2</v>
      </c>
      <c r="AE233" s="88">
        <f>VLOOKUP(A233,'ANEXO No. 1'!$A:$K,6,0)</f>
        <v>40</v>
      </c>
      <c r="AF233" s="97">
        <f>VLOOKUP(A233,'ANEXO No. 1'!$A:$K,7,0)</f>
        <v>1</v>
      </c>
      <c r="AG233" s="62">
        <f>VLOOKUP(A233,'ANEXO No. 1'!$A:$K,8,0)</f>
        <v>4000000</v>
      </c>
      <c r="AH233" s="62">
        <f>VLOOKUP(A233,'ANEXO No. 1'!$A:$K,9,0)</f>
        <v>4000000</v>
      </c>
      <c r="AI233" s="62">
        <f>VLOOKUP(A233,'ANEXO No. 1'!$A:$K,10,0)</f>
        <v>1300000</v>
      </c>
      <c r="AJ233" s="62">
        <f t="shared" si="50"/>
        <v>4378300</v>
      </c>
      <c r="AK233" s="62">
        <f t="shared" si="51"/>
        <v>5134900</v>
      </c>
      <c r="AL233" s="62">
        <f t="shared" si="52"/>
        <v>1367600</v>
      </c>
      <c r="AM233" s="11" t="str">
        <f>VLOOKUP(A233,'ANEXO No. 1'!$A:$K,11,0)</f>
        <v>FMARN</v>
      </c>
    </row>
    <row r="234" spans="1:39" s="12" customFormat="1" ht="12" customHeight="1" x14ac:dyDescent="0.25">
      <c r="A234" s="8">
        <v>227</v>
      </c>
      <c r="B234" s="9" t="s">
        <v>175</v>
      </c>
      <c r="C234" s="9" t="s">
        <v>287</v>
      </c>
      <c r="D234" s="9" t="s">
        <v>175</v>
      </c>
      <c r="E234" s="17">
        <v>1</v>
      </c>
      <c r="F234" s="8">
        <v>40</v>
      </c>
      <c r="G234" s="8">
        <v>3</v>
      </c>
      <c r="H234" s="10">
        <v>1500000</v>
      </c>
      <c r="I234" s="10">
        <v>1300000</v>
      </c>
      <c r="J234" s="10">
        <v>1425000</v>
      </c>
      <c r="K234" s="10">
        <v>1300000</v>
      </c>
      <c r="L234" s="10">
        <v>1350000</v>
      </c>
      <c r="M234" s="10">
        <v>1000000</v>
      </c>
      <c r="N234" s="10">
        <v>1148000</v>
      </c>
      <c r="O234" s="10">
        <v>900000</v>
      </c>
      <c r="P234" s="10">
        <v>919000</v>
      </c>
      <c r="Q234" s="10">
        <v>900000</v>
      </c>
      <c r="R234" s="10">
        <f t="shared" si="40"/>
        <v>1578000</v>
      </c>
      <c r="S234" s="10">
        <f t="shared" si="41"/>
        <v>1367600</v>
      </c>
      <c r="T234" s="10">
        <f t="shared" si="42"/>
        <v>1499100</v>
      </c>
      <c r="U234" s="10">
        <f t="shared" si="43"/>
        <v>1367600</v>
      </c>
      <c r="V234" s="10">
        <f t="shared" si="44"/>
        <v>1420200</v>
      </c>
      <c r="W234" s="10">
        <f t="shared" si="45"/>
        <v>1052000</v>
      </c>
      <c r="X234" s="10">
        <f t="shared" si="46"/>
        <v>1207696</v>
      </c>
      <c r="Y234" s="10">
        <f t="shared" si="47"/>
        <v>946800</v>
      </c>
      <c r="Z234" s="10">
        <f t="shared" si="48"/>
        <v>966788</v>
      </c>
      <c r="AA234" s="10">
        <f t="shared" si="49"/>
        <v>946800</v>
      </c>
      <c r="AB234" s="11" t="s">
        <v>177</v>
      </c>
      <c r="AD234" s="94">
        <f>VLOOKUP(A234,'ANEXO No. 1'!$A:$K,5,0)</f>
        <v>1</v>
      </c>
      <c r="AE234" s="88">
        <f>VLOOKUP(A234,'ANEXO No. 1'!$A:$K,6,0)</f>
        <v>40</v>
      </c>
      <c r="AF234" s="97">
        <f>VLOOKUP(A234,'ANEXO No. 1'!$A:$K,7,0)</f>
        <v>3</v>
      </c>
      <c r="AG234" s="62">
        <f>VLOOKUP(A234,'ANEXO No. 1'!$A:$K,8,0)</f>
        <v>1500000</v>
      </c>
      <c r="AH234" s="62">
        <f>VLOOKUP(A234,'ANEXO No. 1'!$A:$K,9,0)</f>
        <v>4500000</v>
      </c>
      <c r="AI234" s="62">
        <f>VLOOKUP(A234,'ANEXO No. 1'!$A:$K,10,0)</f>
        <v>1300000</v>
      </c>
      <c r="AJ234" s="62">
        <f t="shared" si="50"/>
        <v>1878300</v>
      </c>
      <c r="AK234" s="62">
        <f t="shared" si="51"/>
        <v>5634900</v>
      </c>
      <c r="AL234" s="62">
        <f t="shared" si="52"/>
        <v>1367600</v>
      </c>
      <c r="AM234" s="11" t="str">
        <f>VLOOKUP(A234,'ANEXO No. 1'!$A:$K,11,0)</f>
        <v>FMARN</v>
      </c>
    </row>
    <row r="235" spans="1:39" s="12" customFormat="1" ht="12" customHeight="1" x14ac:dyDescent="0.25">
      <c r="A235" s="8">
        <v>228</v>
      </c>
      <c r="B235" s="9" t="s">
        <v>175</v>
      </c>
      <c r="C235" s="9" t="s">
        <v>288</v>
      </c>
      <c r="D235" s="9" t="s">
        <v>175</v>
      </c>
      <c r="E235" s="17">
        <v>5</v>
      </c>
      <c r="F235" s="8">
        <v>40</v>
      </c>
      <c r="G235" s="8">
        <v>1</v>
      </c>
      <c r="H235" s="10">
        <v>6000000</v>
      </c>
      <c r="I235" s="10">
        <v>1300000</v>
      </c>
      <c r="J235" s="10">
        <v>5700000</v>
      </c>
      <c r="K235" s="10">
        <v>1300000</v>
      </c>
      <c r="L235" s="10">
        <v>5400000</v>
      </c>
      <c r="M235" s="10">
        <v>1000000</v>
      </c>
      <c r="N235" s="10">
        <v>4590000</v>
      </c>
      <c r="O235" s="10">
        <v>900000</v>
      </c>
      <c r="P235" s="10">
        <v>3672000</v>
      </c>
      <c r="Q235" s="10">
        <v>900000</v>
      </c>
      <c r="R235" s="10">
        <f t="shared" si="40"/>
        <v>6312000</v>
      </c>
      <c r="S235" s="10">
        <f t="shared" si="41"/>
        <v>1367600</v>
      </c>
      <c r="T235" s="10">
        <f t="shared" si="42"/>
        <v>5996400</v>
      </c>
      <c r="U235" s="10">
        <f t="shared" si="43"/>
        <v>1367600</v>
      </c>
      <c r="V235" s="10">
        <f t="shared" si="44"/>
        <v>5680800</v>
      </c>
      <c r="W235" s="10">
        <f t="shared" si="45"/>
        <v>1052000</v>
      </c>
      <c r="X235" s="10">
        <f t="shared" si="46"/>
        <v>4828680</v>
      </c>
      <c r="Y235" s="10">
        <f t="shared" si="47"/>
        <v>946800</v>
      </c>
      <c r="Z235" s="10">
        <f t="shared" si="48"/>
        <v>3862944</v>
      </c>
      <c r="AA235" s="10">
        <f t="shared" si="49"/>
        <v>946800</v>
      </c>
      <c r="AB235" s="11" t="s">
        <v>177</v>
      </c>
      <c r="AD235" s="94">
        <f>VLOOKUP(A235,'ANEXO No. 1'!$A:$K,5,0)</f>
        <v>5</v>
      </c>
      <c r="AE235" s="88">
        <f>VLOOKUP(A235,'ANEXO No. 1'!$A:$K,6,0)</f>
        <v>40</v>
      </c>
      <c r="AF235" s="97">
        <f>VLOOKUP(A235,'ANEXO No. 1'!$A:$K,7,0)</f>
        <v>1</v>
      </c>
      <c r="AG235" s="62">
        <f>VLOOKUP(A235,'ANEXO No. 1'!$A:$K,8,0)</f>
        <v>6000000</v>
      </c>
      <c r="AH235" s="62">
        <f>VLOOKUP(A235,'ANEXO No. 1'!$A:$K,9,0)</f>
        <v>6000000</v>
      </c>
      <c r="AI235" s="62">
        <f>VLOOKUP(A235,'ANEXO No. 1'!$A:$K,10,0)</f>
        <v>1300000</v>
      </c>
      <c r="AJ235" s="62">
        <f t="shared" si="50"/>
        <v>6378300</v>
      </c>
      <c r="AK235" s="62">
        <f t="shared" si="51"/>
        <v>7134900</v>
      </c>
      <c r="AL235" s="62">
        <f t="shared" si="52"/>
        <v>1367600</v>
      </c>
      <c r="AM235" s="11" t="str">
        <f>VLOOKUP(A235,'ANEXO No. 1'!$A:$K,11,0)</f>
        <v>FMARN</v>
      </c>
    </row>
    <row r="236" spans="1:39" s="12" customFormat="1" ht="12" customHeight="1" x14ac:dyDescent="0.25">
      <c r="A236" s="8">
        <v>229</v>
      </c>
      <c r="B236" s="9" t="s">
        <v>175</v>
      </c>
      <c r="C236" s="9" t="s">
        <v>289</v>
      </c>
      <c r="D236" s="9" t="s">
        <v>175</v>
      </c>
      <c r="E236" s="17">
        <v>1</v>
      </c>
      <c r="F236" s="8">
        <v>40</v>
      </c>
      <c r="G236" s="8">
        <v>1</v>
      </c>
      <c r="H236" s="10">
        <v>1500000</v>
      </c>
      <c r="I236" s="10">
        <v>1300000</v>
      </c>
      <c r="J236" s="10">
        <v>1425000</v>
      </c>
      <c r="K236" s="10">
        <v>1300000</v>
      </c>
      <c r="L236" s="10">
        <v>1350000</v>
      </c>
      <c r="M236" s="10">
        <v>1000000</v>
      </c>
      <c r="N236" s="10">
        <v>1148000</v>
      </c>
      <c r="O236" s="10">
        <v>900000</v>
      </c>
      <c r="P236" s="10">
        <v>919000</v>
      </c>
      <c r="Q236" s="10">
        <v>900000</v>
      </c>
      <c r="R236" s="10">
        <f t="shared" si="40"/>
        <v>1578000</v>
      </c>
      <c r="S236" s="10">
        <f t="shared" si="41"/>
        <v>1367600</v>
      </c>
      <c r="T236" s="10">
        <f t="shared" si="42"/>
        <v>1499100</v>
      </c>
      <c r="U236" s="10">
        <f t="shared" si="43"/>
        <v>1367600</v>
      </c>
      <c r="V236" s="10">
        <f t="shared" si="44"/>
        <v>1420200</v>
      </c>
      <c r="W236" s="10">
        <f t="shared" si="45"/>
        <v>1052000</v>
      </c>
      <c r="X236" s="10">
        <f t="shared" si="46"/>
        <v>1207696</v>
      </c>
      <c r="Y236" s="10">
        <f t="shared" si="47"/>
        <v>946800</v>
      </c>
      <c r="Z236" s="10">
        <f t="shared" si="48"/>
        <v>966788</v>
      </c>
      <c r="AA236" s="10">
        <f t="shared" si="49"/>
        <v>946800</v>
      </c>
      <c r="AB236" s="11" t="s">
        <v>177</v>
      </c>
      <c r="AD236" s="94">
        <f>VLOOKUP(A236,'ANEXO No. 1'!$A:$K,5,0)</f>
        <v>1</v>
      </c>
      <c r="AE236" s="88">
        <f>VLOOKUP(A236,'ANEXO No. 1'!$A:$K,6,0)</f>
        <v>40</v>
      </c>
      <c r="AF236" s="97">
        <f>VLOOKUP(A236,'ANEXO No. 1'!$A:$K,7,0)</f>
        <v>1</v>
      </c>
      <c r="AG236" s="62">
        <f>VLOOKUP(A236,'ANEXO No. 1'!$A:$K,8,0)</f>
        <v>1500000</v>
      </c>
      <c r="AH236" s="62">
        <f>VLOOKUP(A236,'ANEXO No. 1'!$A:$K,9,0)</f>
        <v>1500000</v>
      </c>
      <c r="AI236" s="62">
        <f>VLOOKUP(A236,'ANEXO No. 1'!$A:$K,10,0)</f>
        <v>1300000</v>
      </c>
      <c r="AJ236" s="62">
        <f t="shared" si="50"/>
        <v>1878300</v>
      </c>
      <c r="AK236" s="62">
        <f t="shared" si="51"/>
        <v>2634900</v>
      </c>
      <c r="AL236" s="62">
        <f t="shared" si="52"/>
        <v>1367600</v>
      </c>
      <c r="AM236" s="11" t="str">
        <f>VLOOKUP(A236,'ANEXO No. 1'!$A:$K,11,0)</f>
        <v>FMARN</v>
      </c>
    </row>
    <row r="237" spans="1:39" s="12" customFormat="1" ht="12" customHeight="1" x14ac:dyDescent="0.25">
      <c r="A237" s="8">
        <v>230</v>
      </c>
      <c r="B237" s="9" t="s">
        <v>175</v>
      </c>
      <c r="C237" s="9" t="s">
        <v>290</v>
      </c>
      <c r="D237" s="9" t="s">
        <v>175</v>
      </c>
      <c r="E237" s="17">
        <v>1</v>
      </c>
      <c r="F237" s="8">
        <v>40</v>
      </c>
      <c r="G237" s="8">
        <v>1</v>
      </c>
      <c r="H237" s="10">
        <v>2500000</v>
      </c>
      <c r="I237" s="10">
        <v>1300000</v>
      </c>
      <c r="J237" s="10">
        <v>2375000</v>
      </c>
      <c r="K237" s="10">
        <v>1300000</v>
      </c>
      <c r="L237" s="10">
        <v>2250000</v>
      </c>
      <c r="M237" s="10">
        <v>1000000</v>
      </c>
      <c r="N237" s="10">
        <v>1913000</v>
      </c>
      <c r="O237" s="10">
        <v>900000</v>
      </c>
      <c r="P237" s="10">
        <v>1531000</v>
      </c>
      <c r="Q237" s="10">
        <v>900000</v>
      </c>
      <c r="R237" s="10">
        <f t="shared" si="40"/>
        <v>2630000</v>
      </c>
      <c r="S237" s="10">
        <f t="shared" si="41"/>
        <v>1367600</v>
      </c>
      <c r="T237" s="10">
        <f t="shared" si="42"/>
        <v>2498500</v>
      </c>
      <c r="U237" s="10">
        <f t="shared" si="43"/>
        <v>1367600</v>
      </c>
      <c r="V237" s="10">
        <f t="shared" si="44"/>
        <v>2367000</v>
      </c>
      <c r="W237" s="10">
        <f t="shared" si="45"/>
        <v>1052000</v>
      </c>
      <c r="X237" s="10">
        <f t="shared" si="46"/>
        <v>2012476</v>
      </c>
      <c r="Y237" s="10">
        <f t="shared" si="47"/>
        <v>946800</v>
      </c>
      <c r="Z237" s="10">
        <f t="shared" si="48"/>
        <v>1610612</v>
      </c>
      <c r="AA237" s="10">
        <f t="shared" si="49"/>
        <v>946800</v>
      </c>
      <c r="AB237" s="11" t="s">
        <v>177</v>
      </c>
      <c r="AD237" s="94">
        <f>VLOOKUP(A237,'ANEXO No. 1'!$A:$K,5,0)</f>
        <v>1</v>
      </c>
      <c r="AE237" s="88">
        <f>VLOOKUP(A237,'ANEXO No. 1'!$A:$K,6,0)</f>
        <v>40</v>
      </c>
      <c r="AF237" s="97">
        <f>VLOOKUP(A237,'ANEXO No. 1'!$A:$K,7,0)</f>
        <v>1</v>
      </c>
      <c r="AG237" s="62">
        <f>VLOOKUP(A237,'ANEXO No. 1'!$A:$K,8,0)</f>
        <v>2500000</v>
      </c>
      <c r="AH237" s="62">
        <f>VLOOKUP(A237,'ANEXO No. 1'!$A:$K,9,0)</f>
        <v>2500000</v>
      </c>
      <c r="AI237" s="62">
        <f>VLOOKUP(A237,'ANEXO No. 1'!$A:$K,10,0)</f>
        <v>1300000</v>
      </c>
      <c r="AJ237" s="62">
        <f t="shared" si="50"/>
        <v>2878300</v>
      </c>
      <c r="AK237" s="62">
        <f t="shared" si="51"/>
        <v>3634900</v>
      </c>
      <c r="AL237" s="62">
        <f t="shared" si="52"/>
        <v>1367600</v>
      </c>
      <c r="AM237" s="11" t="str">
        <f>VLOOKUP(A237,'ANEXO No. 1'!$A:$K,11,0)</f>
        <v>FMARN</v>
      </c>
    </row>
    <row r="238" spans="1:39" s="12" customFormat="1" ht="12" customHeight="1" x14ac:dyDescent="0.25">
      <c r="A238" s="8">
        <v>231</v>
      </c>
      <c r="B238" s="9" t="s">
        <v>175</v>
      </c>
      <c r="C238" s="9" t="s">
        <v>291</v>
      </c>
      <c r="D238" s="9" t="s">
        <v>175</v>
      </c>
      <c r="E238" s="17">
        <v>1</v>
      </c>
      <c r="F238" s="8">
        <v>40</v>
      </c>
      <c r="G238" s="8">
        <v>1</v>
      </c>
      <c r="H238" s="10">
        <v>1500000</v>
      </c>
      <c r="I238" s="10">
        <v>1300000</v>
      </c>
      <c r="J238" s="10">
        <v>1425000</v>
      </c>
      <c r="K238" s="10">
        <v>1300000</v>
      </c>
      <c r="L238" s="10">
        <v>1350000</v>
      </c>
      <c r="M238" s="10">
        <v>1000000</v>
      </c>
      <c r="N238" s="10">
        <v>1148000</v>
      </c>
      <c r="O238" s="10">
        <v>900000</v>
      </c>
      <c r="P238" s="10">
        <v>919000</v>
      </c>
      <c r="Q238" s="10">
        <v>900000</v>
      </c>
      <c r="R238" s="10">
        <f t="shared" si="40"/>
        <v>1578000</v>
      </c>
      <c r="S238" s="10">
        <f t="shared" si="41"/>
        <v>1367600</v>
      </c>
      <c r="T238" s="10">
        <f t="shared" si="42"/>
        <v>1499100</v>
      </c>
      <c r="U238" s="10">
        <f t="shared" si="43"/>
        <v>1367600</v>
      </c>
      <c r="V238" s="10">
        <f t="shared" si="44"/>
        <v>1420200</v>
      </c>
      <c r="W238" s="10">
        <f t="shared" si="45"/>
        <v>1052000</v>
      </c>
      <c r="X238" s="10">
        <f t="shared" si="46"/>
        <v>1207696</v>
      </c>
      <c r="Y238" s="10">
        <f t="shared" si="47"/>
        <v>946800</v>
      </c>
      <c r="Z238" s="10">
        <f t="shared" si="48"/>
        <v>966788</v>
      </c>
      <c r="AA238" s="10">
        <f t="shared" si="49"/>
        <v>946800</v>
      </c>
      <c r="AB238" s="11" t="s">
        <v>177</v>
      </c>
      <c r="AD238" s="94">
        <f>VLOOKUP(A238,'ANEXO No. 1'!$A:$K,5,0)</f>
        <v>1</v>
      </c>
      <c r="AE238" s="88">
        <f>VLOOKUP(A238,'ANEXO No. 1'!$A:$K,6,0)</f>
        <v>40</v>
      </c>
      <c r="AF238" s="97">
        <f>VLOOKUP(A238,'ANEXO No. 1'!$A:$K,7,0)</f>
        <v>1</v>
      </c>
      <c r="AG238" s="62">
        <f>VLOOKUP(A238,'ANEXO No. 1'!$A:$K,8,0)</f>
        <v>1500000</v>
      </c>
      <c r="AH238" s="62">
        <f>VLOOKUP(A238,'ANEXO No. 1'!$A:$K,9,0)</f>
        <v>1500000</v>
      </c>
      <c r="AI238" s="62">
        <f>VLOOKUP(A238,'ANEXO No. 1'!$A:$K,10,0)</f>
        <v>1300000</v>
      </c>
      <c r="AJ238" s="62">
        <f t="shared" si="50"/>
        <v>1878300</v>
      </c>
      <c r="AK238" s="62">
        <f t="shared" si="51"/>
        <v>2634900</v>
      </c>
      <c r="AL238" s="62">
        <f t="shared" si="52"/>
        <v>1367600</v>
      </c>
      <c r="AM238" s="11" t="str">
        <f>VLOOKUP(A238,'ANEXO No. 1'!$A:$K,11,0)</f>
        <v>FMARN</v>
      </c>
    </row>
    <row r="239" spans="1:39" s="12" customFormat="1" ht="12" customHeight="1" x14ac:dyDescent="0.25">
      <c r="A239" s="8">
        <v>232</v>
      </c>
      <c r="B239" s="9" t="s">
        <v>175</v>
      </c>
      <c r="C239" s="9" t="s">
        <v>292</v>
      </c>
      <c r="D239" s="9" t="s">
        <v>175</v>
      </c>
      <c r="E239" s="17">
        <v>5</v>
      </c>
      <c r="F239" s="8">
        <v>40</v>
      </c>
      <c r="G239" s="8">
        <v>2</v>
      </c>
      <c r="H239" s="10">
        <v>6500000</v>
      </c>
      <c r="I239" s="10">
        <v>1300000</v>
      </c>
      <c r="J239" s="10">
        <v>6175000</v>
      </c>
      <c r="K239" s="10">
        <v>1300000</v>
      </c>
      <c r="L239" s="10">
        <v>5850000</v>
      </c>
      <c r="M239" s="10">
        <v>1000000</v>
      </c>
      <c r="N239" s="10">
        <v>4973000</v>
      </c>
      <c r="O239" s="10">
        <v>900000</v>
      </c>
      <c r="P239" s="10">
        <v>3979000</v>
      </c>
      <c r="Q239" s="10">
        <v>900000</v>
      </c>
      <c r="R239" s="10">
        <f t="shared" si="40"/>
        <v>6838000</v>
      </c>
      <c r="S239" s="10">
        <f t="shared" si="41"/>
        <v>1367600</v>
      </c>
      <c r="T239" s="10">
        <f t="shared" si="42"/>
        <v>6496100</v>
      </c>
      <c r="U239" s="10">
        <f t="shared" si="43"/>
        <v>1367600</v>
      </c>
      <c r="V239" s="10">
        <f t="shared" si="44"/>
        <v>6154200</v>
      </c>
      <c r="W239" s="10">
        <f t="shared" si="45"/>
        <v>1052000</v>
      </c>
      <c r="X239" s="10">
        <f t="shared" si="46"/>
        <v>5231596</v>
      </c>
      <c r="Y239" s="10">
        <f t="shared" si="47"/>
        <v>946800</v>
      </c>
      <c r="Z239" s="10">
        <f t="shared" si="48"/>
        <v>4185908</v>
      </c>
      <c r="AA239" s="10">
        <f t="shared" si="49"/>
        <v>946800</v>
      </c>
      <c r="AB239" s="11" t="s">
        <v>177</v>
      </c>
      <c r="AD239" s="94">
        <f>VLOOKUP(A239,'ANEXO No. 1'!$A:$K,5,0)</f>
        <v>5</v>
      </c>
      <c r="AE239" s="88">
        <f>VLOOKUP(A239,'ANEXO No. 1'!$A:$K,6,0)</f>
        <v>40</v>
      </c>
      <c r="AF239" s="97">
        <f>VLOOKUP(A239,'ANEXO No. 1'!$A:$K,7,0)</f>
        <v>2</v>
      </c>
      <c r="AG239" s="62">
        <f>VLOOKUP(A239,'ANEXO No. 1'!$A:$K,8,0)</f>
        <v>6500000</v>
      </c>
      <c r="AH239" s="62">
        <f>VLOOKUP(A239,'ANEXO No. 1'!$A:$K,9,0)</f>
        <v>13000000</v>
      </c>
      <c r="AI239" s="62">
        <f>VLOOKUP(A239,'ANEXO No. 1'!$A:$K,10,0)</f>
        <v>1300000</v>
      </c>
      <c r="AJ239" s="62">
        <f t="shared" si="50"/>
        <v>6878300</v>
      </c>
      <c r="AK239" s="62">
        <f t="shared" si="51"/>
        <v>14134900</v>
      </c>
      <c r="AL239" s="62">
        <f t="shared" si="52"/>
        <v>1367600</v>
      </c>
      <c r="AM239" s="11" t="str">
        <f>VLOOKUP(A239,'ANEXO No. 1'!$A:$K,11,0)</f>
        <v>FMARN</v>
      </c>
    </row>
    <row r="240" spans="1:39" s="12" customFormat="1" ht="12" customHeight="1" x14ac:dyDescent="0.25">
      <c r="A240" s="8">
        <v>233</v>
      </c>
      <c r="B240" s="9" t="s">
        <v>175</v>
      </c>
      <c r="C240" s="9" t="s">
        <v>293</v>
      </c>
      <c r="D240" s="9" t="s">
        <v>175</v>
      </c>
      <c r="E240" s="17">
        <v>1</v>
      </c>
      <c r="F240" s="8">
        <v>40</v>
      </c>
      <c r="G240" s="8">
        <v>1</v>
      </c>
      <c r="H240" s="10">
        <v>2500000</v>
      </c>
      <c r="I240" s="10">
        <v>1300000</v>
      </c>
      <c r="J240" s="10">
        <v>2375000</v>
      </c>
      <c r="K240" s="10">
        <v>1300000</v>
      </c>
      <c r="L240" s="10">
        <v>2250000</v>
      </c>
      <c r="M240" s="10">
        <v>1000000</v>
      </c>
      <c r="N240" s="10">
        <v>1913000</v>
      </c>
      <c r="O240" s="10">
        <v>900000</v>
      </c>
      <c r="P240" s="10">
        <v>1531000</v>
      </c>
      <c r="Q240" s="10">
        <v>900000</v>
      </c>
      <c r="R240" s="10">
        <f t="shared" si="40"/>
        <v>2630000</v>
      </c>
      <c r="S240" s="10">
        <f t="shared" si="41"/>
        <v>1367600</v>
      </c>
      <c r="T240" s="10">
        <f t="shared" si="42"/>
        <v>2498500</v>
      </c>
      <c r="U240" s="10">
        <f t="shared" si="43"/>
        <v>1367600</v>
      </c>
      <c r="V240" s="10">
        <f t="shared" si="44"/>
        <v>2367000</v>
      </c>
      <c r="W240" s="10">
        <f t="shared" si="45"/>
        <v>1052000</v>
      </c>
      <c r="X240" s="10">
        <f t="shared" si="46"/>
        <v>2012476</v>
      </c>
      <c r="Y240" s="10">
        <f t="shared" si="47"/>
        <v>946800</v>
      </c>
      <c r="Z240" s="10">
        <f t="shared" si="48"/>
        <v>1610612</v>
      </c>
      <c r="AA240" s="10">
        <f t="shared" si="49"/>
        <v>946800</v>
      </c>
      <c r="AB240" s="11" t="s">
        <v>177</v>
      </c>
      <c r="AD240" s="94">
        <f>VLOOKUP(A240,'ANEXO No. 1'!$A:$K,5,0)</f>
        <v>1</v>
      </c>
      <c r="AE240" s="88">
        <f>VLOOKUP(A240,'ANEXO No. 1'!$A:$K,6,0)</f>
        <v>40</v>
      </c>
      <c r="AF240" s="97">
        <f>VLOOKUP(A240,'ANEXO No. 1'!$A:$K,7,0)</f>
        <v>1</v>
      </c>
      <c r="AG240" s="62">
        <f>VLOOKUP(A240,'ANEXO No. 1'!$A:$K,8,0)</f>
        <v>2500000</v>
      </c>
      <c r="AH240" s="62">
        <f>VLOOKUP(A240,'ANEXO No. 1'!$A:$K,9,0)</f>
        <v>2500000</v>
      </c>
      <c r="AI240" s="62">
        <f>VLOOKUP(A240,'ANEXO No. 1'!$A:$K,10,0)</f>
        <v>1300000</v>
      </c>
      <c r="AJ240" s="62">
        <f t="shared" si="50"/>
        <v>2878300</v>
      </c>
      <c r="AK240" s="62">
        <f t="shared" si="51"/>
        <v>3634900</v>
      </c>
      <c r="AL240" s="62">
        <f t="shared" si="52"/>
        <v>1367600</v>
      </c>
      <c r="AM240" s="11" t="str">
        <f>VLOOKUP(A240,'ANEXO No. 1'!$A:$K,11,0)</f>
        <v>FMARN</v>
      </c>
    </row>
    <row r="241" spans="1:39" s="12" customFormat="1" ht="12" customHeight="1" x14ac:dyDescent="0.25">
      <c r="A241" s="8">
        <v>234</v>
      </c>
      <c r="B241" s="9" t="s">
        <v>175</v>
      </c>
      <c r="C241" s="9" t="s">
        <v>68</v>
      </c>
      <c r="D241" s="9" t="s">
        <v>175</v>
      </c>
      <c r="E241" s="17">
        <v>1</v>
      </c>
      <c r="F241" s="8">
        <v>40</v>
      </c>
      <c r="G241" s="8">
        <v>1</v>
      </c>
      <c r="H241" s="10">
        <v>1500000</v>
      </c>
      <c r="I241" s="10">
        <v>1300000</v>
      </c>
      <c r="J241" s="10">
        <v>1425000</v>
      </c>
      <c r="K241" s="10">
        <v>1300000</v>
      </c>
      <c r="L241" s="10">
        <v>1350000</v>
      </c>
      <c r="M241" s="10">
        <v>1000000</v>
      </c>
      <c r="N241" s="10">
        <v>1148000</v>
      </c>
      <c r="O241" s="10">
        <v>900000</v>
      </c>
      <c r="P241" s="10">
        <v>919000</v>
      </c>
      <c r="Q241" s="10">
        <v>900000</v>
      </c>
      <c r="R241" s="10">
        <f t="shared" si="40"/>
        <v>1578000</v>
      </c>
      <c r="S241" s="10">
        <f t="shared" si="41"/>
        <v>1367600</v>
      </c>
      <c r="T241" s="10">
        <f t="shared" si="42"/>
        <v>1499100</v>
      </c>
      <c r="U241" s="10">
        <f t="shared" si="43"/>
        <v>1367600</v>
      </c>
      <c r="V241" s="10">
        <f t="shared" si="44"/>
        <v>1420200</v>
      </c>
      <c r="W241" s="10">
        <f t="shared" si="45"/>
        <v>1052000</v>
      </c>
      <c r="X241" s="10">
        <f t="shared" si="46"/>
        <v>1207696</v>
      </c>
      <c r="Y241" s="10">
        <f t="shared" si="47"/>
        <v>946800</v>
      </c>
      <c r="Z241" s="10">
        <f t="shared" si="48"/>
        <v>966788</v>
      </c>
      <c r="AA241" s="10">
        <f t="shared" si="49"/>
        <v>946800</v>
      </c>
      <c r="AB241" s="11" t="s">
        <v>177</v>
      </c>
      <c r="AD241" s="94">
        <f>VLOOKUP(A241,'ANEXO No. 1'!$A:$K,5,0)</f>
        <v>1</v>
      </c>
      <c r="AE241" s="88">
        <f>VLOOKUP(A241,'ANEXO No. 1'!$A:$K,6,0)</f>
        <v>40</v>
      </c>
      <c r="AF241" s="97">
        <f>VLOOKUP(A241,'ANEXO No. 1'!$A:$K,7,0)</f>
        <v>1</v>
      </c>
      <c r="AG241" s="62">
        <f>VLOOKUP(A241,'ANEXO No. 1'!$A:$K,8,0)</f>
        <v>1500000</v>
      </c>
      <c r="AH241" s="62">
        <f>VLOOKUP(A241,'ANEXO No. 1'!$A:$K,9,0)</f>
        <v>1500000</v>
      </c>
      <c r="AI241" s="62">
        <f>VLOOKUP(A241,'ANEXO No. 1'!$A:$K,10,0)</f>
        <v>1300000</v>
      </c>
      <c r="AJ241" s="62">
        <f t="shared" si="50"/>
        <v>1878300</v>
      </c>
      <c r="AK241" s="62">
        <f t="shared" si="51"/>
        <v>2634900</v>
      </c>
      <c r="AL241" s="62">
        <f t="shared" si="52"/>
        <v>1367600</v>
      </c>
      <c r="AM241" s="11" t="str">
        <f>VLOOKUP(A241,'ANEXO No. 1'!$A:$K,11,0)</f>
        <v>FMARN</v>
      </c>
    </row>
    <row r="242" spans="1:39" s="12" customFormat="1" ht="12" customHeight="1" x14ac:dyDescent="0.25">
      <c r="A242" s="8">
        <v>235</v>
      </c>
      <c r="B242" s="9" t="s">
        <v>175</v>
      </c>
      <c r="C242" s="9" t="s">
        <v>94</v>
      </c>
      <c r="D242" s="9" t="s">
        <v>175</v>
      </c>
      <c r="E242" s="17">
        <v>1</v>
      </c>
      <c r="F242" s="8">
        <v>40</v>
      </c>
      <c r="G242" s="8">
        <v>1</v>
      </c>
      <c r="H242" s="10">
        <v>1500000</v>
      </c>
      <c r="I242" s="10">
        <v>1300000</v>
      </c>
      <c r="J242" s="10">
        <v>1425000</v>
      </c>
      <c r="K242" s="10">
        <v>1300000</v>
      </c>
      <c r="L242" s="10">
        <v>1350000</v>
      </c>
      <c r="M242" s="10">
        <v>1000000</v>
      </c>
      <c r="N242" s="10">
        <v>1148000</v>
      </c>
      <c r="O242" s="10">
        <v>900000</v>
      </c>
      <c r="P242" s="10">
        <v>919000</v>
      </c>
      <c r="Q242" s="10">
        <v>900000</v>
      </c>
      <c r="R242" s="10">
        <f t="shared" si="40"/>
        <v>1578000</v>
      </c>
      <c r="S242" s="10">
        <f t="shared" si="41"/>
        <v>1367600</v>
      </c>
      <c r="T242" s="10">
        <f t="shared" si="42"/>
        <v>1499100</v>
      </c>
      <c r="U242" s="10">
        <f t="shared" si="43"/>
        <v>1367600</v>
      </c>
      <c r="V242" s="10">
        <f t="shared" si="44"/>
        <v>1420200</v>
      </c>
      <c r="W242" s="10">
        <f t="shared" si="45"/>
        <v>1052000</v>
      </c>
      <c r="X242" s="10">
        <f t="shared" si="46"/>
        <v>1207696</v>
      </c>
      <c r="Y242" s="10">
        <f t="shared" si="47"/>
        <v>946800</v>
      </c>
      <c r="Z242" s="10">
        <f t="shared" si="48"/>
        <v>966788</v>
      </c>
      <c r="AA242" s="10">
        <f t="shared" si="49"/>
        <v>946800</v>
      </c>
      <c r="AB242" s="11" t="s">
        <v>177</v>
      </c>
      <c r="AD242" s="94">
        <f>VLOOKUP(A242,'ANEXO No. 1'!$A:$K,5,0)</f>
        <v>1</v>
      </c>
      <c r="AE242" s="88">
        <f>VLOOKUP(A242,'ANEXO No. 1'!$A:$K,6,0)</f>
        <v>40</v>
      </c>
      <c r="AF242" s="97">
        <f>VLOOKUP(A242,'ANEXO No. 1'!$A:$K,7,0)</f>
        <v>1</v>
      </c>
      <c r="AG242" s="62">
        <f>VLOOKUP(A242,'ANEXO No. 1'!$A:$K,8,0)</f>
        <v>1500000</v>
      </c>
      <c r="AH242" s="62">
        <f>VLOOKUP(A242,'ANEXO No. 1'!$A:$K,9,0)</f>
        <v>1500000</v>
      </c>
      <c r="AI242" s="62">
        <f>VLOOKUP(A242,'ANEXO No. 1'!$A:$K,10,0)</f>
        <v>1300000</v>
      </c>
      <c r="AJ242" s="62">
        <f t="shared" si="50"/>
        <v>1878300</v>
      </c>
      <c r="AK242" s="62">
        <f t="shared" si="51"/>
        <v>2634900</v>
      </c>
      <c r="AL242" s="62">
        <f t="shared" si="52"/>
        <v>1367600</v>
      </c>
      <c r="AM242" s="11" t="str">
        <f>VLOOKUP(A242,'ANEXO No. 1'!$A:$K,11,0)</f>
        <v>FMARN</v>
      </c>
    </row>
    <row r="243" spans="1:39" s="12" customFormat="1" ht="12" customHeight="1" x14ac:dyDescent="0.25">
      <c r="A243" s="8">
        <v>236</v>
      </c>
      <c r="B243" s="9" t="s">
        <v>175</v>
      </c>
      <c r="C243" s="9" t="s">
        <v>112</v>
      </c>
      <c r="D243" s="9" t="s">
        <v>175</v>
      </c>
      <c r="E243" s="17">
        <v>3</v>
      </c>
      <c r="F243" s="8">
        <v>40</v>
      </c>
      <c r="G243" s="8">
        <v>1</v>
      </c>
      <c r="H243" s="10">
        <v>5500000</v>
      </c>
      <c r="I243" s="10">
        <v>1300000</v>
      </c>
      <c r="J243" s="10">
        <v>5225000</v>
      </c>
      <c r="K243" s="10">
        <v>1300000</v>
      </c>
      <c r="L243" s="10">
        <v>4950000</v>
      </c>
      <c r="M243" s="10">
        <v>1000000</v>
      </c>
      <c r="N243" s="10">
        <v>4208000</v>
      </c>
      <c r="O243" s="10">
        <v>900000</v>
      </c>
      <c r="P243" s="10">
        <v>3367000</v>
      </c>
      <c r="Q243" s="10">
        <v>900000</v>
      </c>
      <c r="R243" s="10">
        <f t="shared" si="40"/>
        <v>5786000</v>
      </c>
      <c r="S243" s="10">
        <f t="shared" si="41"/>
        <v>1367600</v>
      </c>
      <c r="T243" s="10">
        <f t="shared" si="42"/>
        <v>5496700</v>
      </c>
      <c r="U243" s="10">
        <f t="shared" si="43"/>
        <v>1367600</v>
      </c>
      <c r="V243" s="10">
        <f t="shared" si="44"/>
        <v>5207400</v>
      </c>
      <c r="W243" s="10">
        <f t="shared" si="45"/>
        <v>1052000</v>
      </c>
      <c r="X243" s="10">
        <f t="shared" si="46"/>
        <v>4426816</v>
      </c>
      <c r="Y243" s="10">
        <f t="shared" si="47"/>
        <v>946800</v>
      </c>
      <c r="Z243" s="10">
        <f t="shared" si="48"/>
        <v>3542084</v>
      </c>
      <c r="AA243" s="10">
        <f t="shared" si="49"/>
        <v>946800</v>
      </c>
      <c r="AB243" s="11" t="s">
        <v>177</v>
      </c>
      <c r="AD243" s="94">
        <f>VLOOKUP(A243,'ANEXO No. 1'!$A:$K,5,0)</f>
        <v>3</v>
      </c>
      <c r="AE243" s="88">
        <f>VLOOKUP(A243,'ANEXO No. 1'!$A:$K,6,0)</f>
        <v>40</v>
      </c>
      <c r="AF243" s="97">
        <f>VLOOKUP(A243,'ANEXO No. 1'!$A:$K,7,0)</f>
        <v>1</v>
      </c>
      <c r="AG243" s="62">
        <f>VLOOKUP(A243,'ANEXO No. 1'!$A:$K,8,0)</f>
        <v>5500000</v>
      </c>
      <c r="AH243" s="62">
        <f>VLOOKUP(A243,'ANEXO No. 1'!$A:$K,9,0)</f>
        <v>5500000</v>
      </c>
      <c r="AI243" s="62">
        <f>VLOOKUP(A243,'ANEXO No. 1'!$A:$K,10,0)</f>
        <v>1300000</v>
      </c>
      <c r="AJ243" s="62">
        <f t="shared" si="50"/>
        <v>5878300</v>
      </c>
      <c r="AK243" s="62">
        <f t="shared" si="51"/>
        <v>6634900</v>
      </c>
      <c r="AL243" s="62">
        <f t="shared" si="52"/>
        <v>1367600</v>
      </c>
      <c r="AM243" s="11" t="str">
        <f>VLOOKUP(A243,'ANEXO No. 1'!$A:$K,11,0)</f>
        <v>FMARN</v>
      </c>
    </row>
    <row r="244" spans="1:39" s="12" customFormat="1" ht="12" customHeight="1" x14ac:dyDescent="0.25">
      <c r="A244" s="8">
        <v>237</v>
      </c>
      <c r="B244" s="9" t="s">
        <v>175</v>
      </c>
      <c r="C244" s="9" t="s">
        <v>154</v>
      </c>
      <c r="D244" s="9" t="s">
        <v>175</v>
      </c>
      <c r="E244" s="17">
        <v>1</v>
      </c>
      <c r="F244" s="8">
        <v>40</v>
      </c>
      <c r="G244" s="8">
        <v>1</v>
      </c>
      <c r="H244" s="10">
        <v>1500000</v>
      </c>
      <c r="I244" s="10">
        <v>1300000</v>
      </c>
      <c r="J244" s="10">
        <v>1425000</v>
      </c>
      <c r="K244" s="10">
        <v>1300000</v>
      </c>
      <c r="L244" s="10">
        <v>1350000</v>
      </c>
      <c r="M244" s="10">
        <v>1000000</v>
      </c>
      <c r="N244" s="10">
        <v>1148000</v>
      </c>
      <c r="O244" s="10">
        <v>900000</v>
      </c>
      <c r="P244" s="10">
        <v>919000</v>
      </c>
      <c r="Q244" s="10">
        <v>900000</v>
      </c>
      <c r="R244" s="10">
        <f t="shared" si="40"/>
        <v>1578000</v>
      </c>
      <c r="S244" s="10">
        <f t="shared" si="41"/>
        <v>1367600</v>
      </c>
      <c r="T244" s="10">
        <f t="shared" si="42"/>
        <v>1499100</v>
      </c>
      <c r="U244" s="10">
        <f t="shared" si="43"/>
        <v>1367600</v>
      </c>
      <c r="V244" s="10">
        <f t="shared" si="44"/>
        <v>1420200</v>
      </c>
      <c r="W244" s="10">
        <f t="shared" si="45"/>
        <v>1052000</v>
      </c>
      <c r="X244" s="10">
        <f t="shared" si="46"/>
        <v>1207696</v>
      </c>
      <c r="Y244" s="10">
        <f t="shared" si="47"/>
        <v>946800</v>
      </c>
      <c r="Z244" s="10">
        <f t="shared" si="48"/>
        <v>966788</v>
      </c>
      <c r="AA244" s="10">
        <f t="shared" si="49"/>
        <v>946800</v>
      </c>
      <c r="AB244" s="11" t="s">
        <v>177</v>
      </c>
      <c r="AD244" s="94">
        <f>VLOOKUP(A244,'ANEXO No. 1'!$A:$K,5,0)</f>
        <v>1</v>
      </c>
      <c r="AE244" s="88">
        <f>VLOOKUP(A244,'ANEXO No. 1'!$A:$K,6,0)</f>
        <v>40</v>
      </c>
      <c r="AF244" s="97">
        <f>VLOOKUP(A244,'ANEXO No. 1'!$A:$K,7,0)</f>
        <v>1</v>
      </c>
      <c r="AG244" s="62">
        <f>VLOOKUP(A244,'ANEXO No. 1'!$A:$K,8,0)</f>
        <v>1500000</v>
      </c>
      <c r="AH244" s="62">
        <f>VLOOKUP(A244,'ANEXO No. 1'!$A:$K,9,0)</f>
        <v>1500000</v>
      </c>
      <c r="AI244" s="62">
        <f>VLOOKUP(A244,'ANEXO No. 1'!$A:$K,10,0)</f>
        <v>1300000</v>
      </c>
      <c r="AJ244" s="62">
        <f t="shared" si="50"/>
        <v>1878300</v>
      </c>
      <c r="AK244" s="62">
        <f t="shared" si="51"/>
        <v>2634900</v>
      </c>
      <c r="AL244" s="62">
        <f t="shared" si="52"/>
        <v>1367600</v>
      </c>
      <c r="AM244" s="11" t="str">
        <f>VLOOKUP(A244,'ANEXO No. 1'!$A:$K,11,0)</f>
        <v>FMARN</v>
      </c>
    </row>
    <row r="245" spans="1:39" s="12" customFormat="1" ht="12" customHeight="1" x14ac:dyDescent="0.25">
      <c r="A245" s="8">
        <v>238</v>
      </c>
      <c r="B245" s="9" t="s">
        <v>175</v>
      </c>
      <c r="C245" s="34" t="s">
        <v>294</v>
      </c>
      <c r="D245" s="9" t="s">
        <v>175</v>
      </c>
      <c r="E245" s="17">
        <v>1</v>
      </c>
      <c r="F245" s="8">
        <v>40</v>
      </c>
      <c r="G245" s="8">
        <v>1</v>
      </c>
      <c r="H245" s="10">
        <v>1500000</v>
      </c>
      <c r="I245" s="10">
        <v>1300000</v>
      </c>
      <c r="J245" s="10">
        <v>1425000</v>
      </c>
      <c r="K245" s="10">
        <v>1300000</v>
      </c>
      <c r="L245" s="10">
        <v>1350000</v>
      </c>
      <c r="M245" s="10">
        <v>1000000</v>
      </c>
      <c r="N245" s="10">
        <v>1148000</v>
      </c>
      <c r="O245" s="10">
        <v>900000</v>
      </c>
      <c r="P245" s="10">
        <v>919000</v>
      </c>
      <c r="Q245" s="10">
        <v>900000</v>
      </c>
      <c r="R245" s="10">
        <f t="shared" si="40"/>
        <v>1578000</v>
      </c>
      <c r="S245" s="10">
        <f t="shared" si="41"/>
        <v>1367600</v>
      </c>
      <c r="T245" s="10">
        <f t="shared" si="42"/>
        <v>1499100</v>
      </c>
      <c r="U245" s="10">
        <f t="shared" si="43"/>
        <v>1367600</v>
      </c>
      <c r="V245" s="10">
        <f t="shared" si="44"/>
        <v>1420200</v>
      </c>
      <c r="W245" s="10">
        <f t="shared" si="45"/>
        <v>1052000</v>
      </c>
      <c r="X245" s="10">
        <f t="shared" si="46"/>
        <v>1207696</v>
      </c>
      <c r="Y245" s="10">
        <f t="shared" si="47"/>
        <v>946800</v>
      </c>
      <c r="Z245" s="10">
        <f t="shared" si="48"/>
        <v>966788</v>
      </c>
      <c r="AA245" s="10">
        <f t="shared" si="49"/>
        <v>946800</v>
      </c>
      <c r="AB245" s="11" t="s">
        <v>177</v>
      </c>
      <c r="AD245" s="94">
        <f>VLOOKUP(A245,'ANEXO No. 1'!$A:$K,5,0)</f>
        <v>1</v>
      </c>
      <c r="AE245" s="88">
        <f>VLOOKUP(A245,'ANEXO No. 1'!$A:$K,6,0)</f>
        <v>40</v>
      </c>
      <c r="AF245" s="97">
        <f>VLOOKUP(A245,'ANEXO No. 1'!$A:$K,7,0)</f>
        <v>1</v>
      </c>
      <c r="AG245" s="62">
        <f>VLOOKUP(A245,'ANEXO No. 1'!$A:$K,8,0)</f>
        <v>1500000</v>
      </c>
      <c r="AH245" s="62">
        <f>VLOOKUP(A245,'ANEXO No. 1'!$A:$K,9,0)</f>
        <v>1500000</v>
      </c>
      <c r="AI245" s="62">
        <f>VLOOKUP(A245,'ANEXO No. 1'!$A:$K,10,0)</f>
        <v>1300000</v>
      </c>
      <c r="AJ245" s="62">
        <f t="shared" si="50"/>
        <v>1878300</v>
      </c>
      <c r="AK245" s="62">
        <f t="shared" si="51"/>
        <v>2634900</v>
      </c>
      <c r="AL245" s="62">
        <f t="shared" si="52"/>
        <v>1367600</v>
      </c>
      <c r="AM245" s="11" t="str">
        <f>VLOOKUP(A245,'ANEXO No. 1'!$A:$K,11,0)</f>
        <v>FMARN</v>
      </c>
    </row>
    <row r="246" spans="1:39" s="12" customFormat="1" ht="12" customHeight="1" x14ac:dyDescent="0.25">
      <c r="A246" s="8">
        <v>239</v>
      </c>
      <c r="B246" s="9" t="s">
        <v>175</v>
      </c>
      <c r="C246" s="34" t="s">
        <v>295</v>
      </c>
      <c r="D246" s="9" t="s">
        <v>175</v>
      </c>
      <c r="E246" s="17">
        <v>3</v>
      </c>
      <c r="F246" s="8">
        <v>40</v>
      </c>
      <c r="G246" s="8">
        <v>1</v>
      </c>
      <c r="H246" s="10">
        <v>5000000</v>
      </c>
      <c r="I246" s="10">
        <v>1300000</v>
      </c>
      <c r="J246" s="10">
        <v>4750000</v>
      </c>
      <c r="K246" s="10">
        <v>1300000</v>
      </c>
      <c r="L246" s="10">
        <v>4500000</v>
      </c>
      <c r="M246" s="10">
        <v>1000000</v>
      </c>
      <c r="N246" s="10">
        <v>3825000</v>
      </c>
      <c r="O246" s="10">
        <v>900000</v>
      </c>
      <c r="P246" s="10">
        <v>3060000</v>
      </c>
      <c r="Q246" s="10">
        <v>900000</v>
      </c>
      <c r="R246" s="10">
        <f t="shared" si="40"/>
        <v>5260000</v>
      </c>
      <c r="S246" s="10">
        <f t="shared" si="41"/>
        <v>1367600</v>
      </c>
      <c r="T246" s="10">
        <f t="shared" si="42"/>
        <v>4997000</v>
      </c>
      <c r="U246" s="10">
        <f t="shared" si="43"/>
        <v>1367600</v>
      </c>
      <c r="V246" s="10">
        <f t="shared" si="44"/>
        <v>4734000</v>
      </c>
      <c r="W246" s="10">
        <f t="shared" si="45"/>
        <v>1052000</v>
      </c>
      <c r="X246" s="10">
        <f t="shared" si="46"/>
        <v>4023900</v>
      </c>
      <c r="Y246" s="10">
        <f t="shared" si="47"/>
        <v>946800</v>
      </c>
      <c r="Z246" s="10">
        <f t="shared" si="48"/>
        <v>3219120</v>
      </c>
      <c r="AA246" s="10">
        <f t="shared" si="49"/>
        <v>946800</v>
      </c>
      <c r="AB246" s="11" t="s">
        <v>177</v>
      </c>
      <c r="AD246" s="94">
        <f>VLOOKUP(A246,'ANEXO No. 1'!$A:$K,5,0)</f>
        <v>3</v>
      </c>
      <c r="AE246" s="88">
        <f>VLOOKUP(A246,'ANEXO No. 1'!$A:$K,6,0)</f>
        <v>40</v>
      </c>
      <c r="AF246" s="97">
        <f>VLOOKUP(A246,'ANEXO No. 1'!$A:$K,7,0)</f>
        <v>1</v>
      </c>
      <c r="AG246" s="62">
        <f>VLOOKUP(A246,'ANEXO No. 1'!$A:$K,8,0)</f>
        <v>5000000</v>
      </c>
      <c r="AH246" s="62">
        <f>VLOOKUP(A246,'ANEXO No. 1'!$A:$K,9,0)</f>
        <v>5000000</v>
      </c>
      <c r="AI246" s="62">
        <f>VLOOKUP(A246,'ANEXO No. 1'!$A:$K,10,0)</f>
        <v>1300000</v>
      </c>
      <c r="AJ246" s="62">
        <f t="shared" si="50"/>
        <v>5378300</v>
      </c>
      <c r="AK246" s="62">
        <f t="shared" si="51"/>
        <v>6134900</v>
      </c>
      <c r="AL246" s="62">
        <f t="shared" si="52"/>
        <v>1367600</v>
      </c>
      <c r="AM246" s="11" t="str">
        <f>VLOOKUP(A246,'ANEXO No. 1'!$A:$K,11,0)</f>
        <v>FMARN</v>
      </c>
    </row>
    <row r="247" spans="1:39" s="12" customFormat="1" ht="12" customHeight="1" x14ac:dyDescent="0.25">
      <c r="A247" s="8">
        <v>240</v>
      </c>
      <c r="B247" s="9" t="s">
        <v>296</v>
      </c>
      <c r="C247" s="9" t="s">
        <v>297</v>
      </c>
      <c r="D247" s="9" t="s">
        <v>296</v>
      </c>
      <c r="E247" s="8">
        <v>2</v>
      </c>
      <c r="F247" s="8">
        <v>69</v>
      </c>
      <c r="G247" s="35">
        <v>2</v>
      </c>
      <c r="H247" s="10">
        <v>3565000</v>
      </c>
      <c r="I247" s="10">
        <v>1300000</v>
      </c>
      <c r="J247" s="10">
        <v>3395000</v>
      </c>
      <c r="K247" s="10">
        <v>1300000</v>
      </c>
      <c r="L247" s="10">
        <v>3226000</v>
      </c>
      <c r="M247" s="10">
        <v>1000000</v>
      </c>
      <c r="N247" s="10">
        <v>3056000</v>
      </c>
      <c r="O247" s="10">
        <v>900000</v>
      </c>
      <c r="P247" s="10">
        <v>2886000</v>
      </c>
      <c r="Q247" s="10">
        <v>900000</v>
      </c>
      <c r="R247" s="10">
        <f t="shared" si="40"/>
        <v>3750380</v>
      </c>
      <c r="S247" s="10">
        <f t="shared" si="41"/>
        <v>1367600</v>
      </c>
      <c r="T247" s="10">
        <f t="shared" si="42"/>
        <v>3571540</v>
      </c>
      <c r="U247" s="10">
        <f t="shared" si="43"/>
        <v>1367600</v>
      </c>
      <c r="V247" s="10">
        <f t="shared" si="44"/>
        <v>3393752</v>
      </c>
      <c r="W247" s="10">
        <f t="shared" si="45"/>
        <v>1052000</v>
      </c>
      <c r="X247" s="10">
        <f t="shared" si="46"/>
        <v>3214912</v>
      </c>
      <c r="Y247" s="10">
        <f t="shared" si="47"/>
        <v>946800</v>
      </c>
      <c r="Z247" s="10">
        <f t="shared" si="48"/>
        <v>3036072</v>
      </c>
      <c r="AA247" s="10">
        <f t="shared" si="49"/>
        <v>946800</v>
      </c>
      <c r="AB247" s="11" t="s">
        <v>298</v>
      </c>
      <c r="AD247" s="94">
        <f>VLOOKUP(A247,'ANEXO No. 1'!$A:$K,5,0)</f>
        <v>2</v>
      </c>
      <c r="AE247" s="88">
        <f>VLOOKUP(A247,'ANEXO No. 1'!$A:$K,6,0)</f>
        <v>69</v>
      </c>
      <c r="AF247" s="97">
        <f>VLOOKUP(A247,'ANEXO No. 1'!$A:$K,7,0)</f>
        <v>2</v>
      </c>
      <c r="AG247" s="62">
        <f>VLOOKUP(A247,'ANEXO No. 1'!$A:$K,8,0)</f>
        <v>6790000</v>
      </c>
      <c r="AH247" s="62">
        <f>VLOOKUP(A247,'ANEXO No. 1'!$A:$K,9,0)</f>
        <v>13580000</v>
      </c>
      <c r="AI247" s="62">
        <f>VLOOKUP(A247,'ANEXO No. 1'!$A:$K,10,0)</f>
        <v>1300000</v>
      </c>
      <c r="AJ247" s="62">
        <f t="shared" si="50"/>
        <v>7168300</v>
      </c>
      <c r="AK247" s="62">
        <f t="shared" si="51"/>
        <v>14714900</v>
      </c>
      <c r="AL247" s="62">
        <f t="shared" si="52"/>
        <v>1367600</v>
      </c>
      <c r="AM247" s="11" t="str">
        <f>VLOOKUP(A247,'ANEXO No. 1'!$A:$K,11,0)</f>
        <v>FCE</v>
      </c>
    </row>
    <row r="248" spans="1:39" s="12" customFormat="1" ht="12" customHeight="1" x14ac:dyDescent="0.25">
      <c r="A248" s="8">
        <v>241</v>
      </c>
      <c r="B248" s="9" t="s">
        <v>296</v>
      </c>
      <c r="C248" s="32" t="s">
        <v>299</v>
      </c>
      <c r="D248" s="9" t="s">
        <v>296</v>
      </c>
      <c r="E248" s="8">
        <v>2</v>
      </c>
      <c r="F248" s="35">
        <v>40</v>
      </c>
      <c r="G248" s="8">
        <v>1</v>
      </c>
      <c r="H248" s="10">
        <v>3500000</v>
      </c>
      <c r="I248" s="10">
        <v>1300000</v>
      </c>
      <c r="J248" s="10">
        <v>3325000</v>
      </c>
      <c r="K248" s="10">
        <v>1300000</v>
      </c>
      <c r="L248" s="10">
        <v>3150000</v>
      </c>
      <c r="M248" s="10">
        <v>1000000</v>
      </c>
      <c r="N248" s="10">
        <v>2678000</v>
      </c>
      <c r="O248" s="10">
        <v>900000</v>
      </c>
      <c r="P248" s="10">
        <v>2143000</v>
      </c>
      <c r="Q248" s="10">
        <v>900000</v>
      </c>
      <c r="R248" s="10">
        <f t="shared" si="40"/>
        <v>3682000</v>
      </c>
      <c r="S248" s="10">
        <f t="shared" si="41"/>
        <v>1367600</v>
      </c>
      <c r="T248" s="10">
        <f t="shared" si="42"/>
        <v>3497900</v>
      </c>
      <c r="U248" s="10">
        <f t="shared" si="43"/>
        <v>1367600</v>
      </c>
      <c r="V248" s="10">
        <f t="shared" si="44"/>
        <v>3313800</v>
      </c>
      <c r="W248" s="10">
        <f t="shared" si="45"/>
        <v>1052000</v>
      </c>
      <c r="X248" s="10">
        <f t="shared" si="46"/>
        <v>2817256</v>
      </c>
      <c r="Y248" s="10">
        <f t="shared" si="47"/>
        <v>946800</v>
      </c>
      <c r="Z248" s="10">
        <f t="shared" si="48"/>
        <v>2254436</v>
      </c>
      <c r="AA248" s="10">
        <f t="shared" si="49"/>
        <v>946800</v>
      </c>
      <c r="AB248" s="11" t="s">
        <v>298</v>
      </c>
      <c r="AD248" s="94">
        <f>VLOOKUP(A248,'ANEXO No. 1'!$A:$K,5,0)</f>
        <v>2</v>
      </c>
      <c r="AE248" s="88">
        <f>VLOOKUP(A248,'ANEXO No. 1'!$A:$K,6,0)</f>
        <v>40</v>
      </c>
      <c r="AF248" s="97">
        <f>VLOOKUP(A248,'ANEXO No. 1'!$A:$K,7,0)</f>
        <v>1</v>
      </c>
      <c r="AG248" s="62">
        <f>VLOOKUP(A248,'ANEXO No. 1'!$A:$K,8,0)</f>
        <v>3500000</v>
      </c>
      <c r="AH248" s="62">
        <f>VLOOKUP(A248,'ANEXO No. 1'!$A:$K,9,0)</f>
        <v>3500000</v>
      </c>
      <c r="AI248" s="62">
        <f>VLOOKUP(A248,'ANEXO No. 1'!$A:$K,10,0)</f>
        <v>1300000</v>
      </c>
      <c r="AJ248" s="62">
        <f t="shared" si="50"/>
        <v>3878300</v>
      </c>
      <c r="AK248" s="62">
        <f t="shared" si="51"/>
        <v>4634900</v>
      </c>
      <c r="AL248" s="62">
        <f t="shared" si="52"/>
        <v>1367600</v>
      </c>
      <c r="AM248" s="11" t="str">
        <f>VLOOKUP(A248,'ANEXO No. 1'!$A:$K,11,0)</f>
        <v>FCE</v>
      </c>
    </row>
    <row r="249" spans="1:39" s="12" customFormat="1" ht="12" customHeight="1" x14ac:dyDescent="0.25">
      <c r="A249" s="8">
        <v>242</v>
      </c>
      <c r="B249" s="36" t="s">
        <v>300</v>
      </c>
      <c r="C249" s="32" t="s">
        <v>301</v>
      </c>
      <c r="D249" s="36" t="s">
        <v>300</v>
      </c>
      <c r="E249" s="8">
        <v>3</v>
      </c>
      <c r="F249" s="8">
        <v>24</v>
      </c>
      <c r="G249" s="37">
        <v>1</v>
      </c>
      <c r="H249" s="10">
        <v>3932000</v>
      </c>
      <c r="I249" s="10">
        <v>1300000</v>
      </c>
      <c r="J249" s="10">
        <v>3744000</v>
      </c>
      <c r="K249" s="10">
        <v>1300000</v>
      </c>
      <c r="L249" s="10">
        <v>3255000</v>
      </c>
      <c r="M249" s="10">
        <v>1000000</v>
      </c>
      <c r="N249" s="10">
        <v>3370000</v>
      </c>
      <c r="O249" s="10">
        <v>900000</v>
      </c>
      <c r="P249" s="10">
        <v>3183000</v>
      </c>
      <c r="Q249" s="10">
        <v>900000</v>
      </c>
      <c r="R249" s="10">
        <f t="shared" si="40"/>
        <v>4136464</v>
      </c>
      <c r="S249" s="10">
        <f t="shared" si="41"/>
        <v>1367600</v>
      </c>
      <c r="T249" s="10">
        <f t="shared" si="42"/>
        <v>3938688</v>
      </c>
      <c r="U249" s="10">
        <f t="shared" si="43"/>
        <v>1367600</v>
      </c>
      <c r="V249" s="10">
        <f t="shared" si="44"/>
        <v>3424260</v>
      </c>
      <c r="W249" s="10">
        <f t="shared" si="45"/>
        <v>1052000</v>
      </c>
      <c r="X249" s="10">
        <f t="shared" si="46"/>
        <v>3545240</v>
      </c>
      <c r="Y249" s="10">
        <f t="shared" si="47"/>
        <v>946800</v>
      </c>
      <c r="Z249" s="10">
        <f t="shared" si="48"/>
        <v>3348516</v>
      </c>
      <c r="AA249" s="10">
        <f t="shared" si="49"/>
        <v>946800</v>
      </c>
      <c r="AB249" s="11" t="s">
        <v>298</v>
      </c>
      <c r="AD249" s="94">
        <f>VLOOKUP(A249,'ANEXO No. 1'!$A:$K,5,0)</f>
        <v>3</v>
      </c>
      <c r="AE249" s="88">
        <f>VLOOKUP(A249,'ANEXO No. 1'!$A:$K,6,0)</f>
        <v>24</v>
      </c>
      <c r="AF249" s="97">
        <f>VLOOKUP(A249,'ANEXO No. 1'!$A:$K,7,0)</f>
        <v>1</v>
      </c>
      <c r="AG249" s="62">
        <f>VLOOKUP(A249,'ANEXO No. 1'!$A:$K,8,0)</f>
        <v>3255000</v>
      </c>
      <c r="AH249" s="62">
        <f>VLOOKUP(A249,'ANEXO No. 1'!$A:$K,9,0)</f>
        <v>3255000</v>
      </c>
      <c r="AI249" s="62">
        <f>VLOOKUP(A249,'ANEXO No. 1'!$A:$K,10,0)</f>
        <v>1000000</v>
      </c>
      <c r="AJ249" s="62">
        <f t="shared" si="50"/>
        <v>3633300</v>
      </c>
      <c r="AK249" s="62">
        <f t="shared" si="51"/>
        <v>4389900</v>
      </c>
      <c r="AL249" s="62">
        <f t="shared" si="52"/>
        <v>1067600</v>
      </c>
      <c r="AM249" s="11" t="str">
        <f>VLOOKUP(A249,'ANEXO No. 1'!$A:$K,11,0)</f>
        <v>FCE</v>
      </c>
    </row>
    <row r="250" spans="1:39" s="12" customFormat="1" ht="12" customHeight="1" x14ac:dyDescent="0.25">
      <c r="A250" s="8">
        <v>243</v>
      </c>
      <c r="B250" s="36" t="s">
        <v>300</v>
      </c>
      <c r="C250" s="32" t="s">
        <v>302</v>
      </c>
      <c r="D250" s="36" t="s">
        <v>300</v>
      </c>
      <c r="E250" s="8">
        <v>2</v>
      </c>
      <c r="F250" s="8">
        <v>30</v>
      </c>
      <c r="G250" s="37">
        <v>1</v>
      </c>
      <c r="H250" s="10">
        <v>3565000</v>
      </c>
      <c r="I250" s="10">
        <v>1300000</v>
      </c>
      <c r="J250" s="10">
        <v>3395000</v>
      </c>
      <c r="K250" s="10">
        <v>1300000</v>
      </c>
      <c r="L250" s="10">
        <v>3226000</v>
      </c>
      <c r="M250" s="10">
        <v>1000000</v>
      </c>
      <c r="N250" s="10">
        <v>3056000</v>
      </c>
      <c r="O250" s="10">
        <v>900000</v>
      </c>
      <c r="P250" s="10">
        <v>2886000</v>
      </c>
      <c r="Q250" s="10">
        <v>900000</v>
      </c>
      <c r="R250" s="10">
        <f t="shared" si="40"/>
        <v>3750380</v>
      </c>
      <c r="S250" s="10">
        <f t="shared" si="41"/>
        <v>1367600</v>
      </c>
      <c r="T250" s="10">
        <f t="shared" si="42"/>
        <v>3571540</v>
      </c>
      <c r="U250" s="10">
        <f t="shared" si="43"/>
        <v>1367600</v>
      </c>
      <c r="V250" s="10">
        <f t="shared" si="44"/>
        <v>3393752</v>
      </c>
      <c r="W250" s="10">
        <f t="shared" si="45"/>
        <v>1052000</v>
      </c>
      <c r="X250" s="10">
        <f t="shared" si="46"/>
        <v>3214912</v>
      </c>
      <c r="Y250" s="10">
        <f t="shared" si="47"/>
        <v>946800</v>
      </c>
      <c r="Z250" s="10">
        <f t="shared" si="48"/>
        <v>3036072</v>
      </c>
      <c r="AA250" s="10">
        <f t="shared" si="49"/>
        <v>946800</v>
      </c>
      <c r="AB250" s="11" t="s">
        <v>298</v>
      </c>
      <c r="AD250" s="94">
        <f>VLOOKUP(A250,'ANEXO No. 1'!$A:$K,5,0)</f>
        <v>2</v>
      </c>
      <c r="AE250" s="88">
        <f>VLOOKUP(A250,'ANEXO No. 1'!$A:$K,6,0)</f>
        <v>30</v>
      </c>
      <c r="AF250" s="97">
        <f>VLOOKUP(A250,'ANEXO No. 1'!$A:$K,7,0)</f>
        <v>1</v>
      </c>
      <c r="AG250" s="62">
        <f>VLOOKUP(A250,'ANEXO No. 1'!$A:$K,8,0)</f>
        <v>3395000</v>
      </c>
      <c r="AH250" s="62">
        <f>VLOOKUP(A250,'ANEXO No. 1'!$A:$K,9,0)</f>
        <v>3395000</v>
      </c>
      <c r="AI250" s="62">
        <f>VLOOKUP(A250,'ANEXO No. 1'!$A:$K,10,0)</f>
        <v>1300000</v>
      </c>
      <c r="AJ250" s="62">
        <f t="shared" si="50"/>
        <v>3773300</v>
      </c>
      <c r="AK250" s="62">
        <f t="shared" si="51"/>
        <v>4529900</v>
      </c>
      <c r="AL250" s="62">
        <f t="shared" si="52"/>
        <v>1367600</v>
      </c>
      <c r="AM250" s="11" t="str">
        <f>VLOOKUP(A250,'ANEXO No. 1'!$A:$K,11,0)</f>
        <v>FCE</v>
      </c>
    </row>
    <row r="251" spans="1:39" s="12" customFormat="1" ht="12" customHeight="1" x14ac:dyDescent="0.25">
      <c r="A251" s="8">
        <v>244</v>
      </c>
      <c r="B251" s="36" t="s">
        <v>300</v>
      </c>
      <c r="C251" s="32" t="s">
        <v>303</v>
      </c>
      <c r="D251" s="36" t="s">
        <v>300</v>
      </c>
      <c r="E251" s="8">
        <v>1</v>
      </c>
      <c r="F251" s="8">
        <v>30</v>
      </c>
      <c r="G251" s="37">
        <v>1</v>
      </c>
      <c r="H251" s="10">
        <v>1528000</v>
      </c>
      <c r="I251" s="10">
        <v>1300000</v>
      </c>
      <c r="J251" s="10">
        <v>1455000</v>
      </c>
      <c r="K251" s="10">
        <v>1300000</v>
      </c>
      <c r="L251" s="10">
        <v>1383000</v>
      </c>
      <c r="M251" s="10">
        <v>1000000</v>
      </c>
      <c r="N251" s="10">
        <v>1310000</v>
      </c>
      <c r="O251" s="10">
        <v>900000</v>
      </c>
      <c r="P251" s="10">
        <v>1237000</v>
      </c>
      <c r="Q251" s="10">
        <v>900000</v>
      </c>
      <c r="R251" s="10">
        <f t="shared" si="40"/>
        <v>1607456</v>
      </c>
      <c r="S251" s="10">
        <f t="shared" si="41"/>
        <v>1367600</v>
      </c>
      <c r="T251" s="10">
        <f t="shared" si="42"/>
        <v>1530660</v>
      </c>
      <c r="U251" s="10">
        <f t="shared" si="43"/>
        <v>1367600</v>
      </c>
      <c r="V251" s="10">
        <f t="shared" si="44"/>
        <v>1454916</v>
      </c>
      <c r="W251" s="10">
        <f t="shared" si="45"/>
        <v>1052000</v>
      </c>
      <c r="X251" s="10">
        <f t="shared" si="46"/>
        <v>1378120</v>
      </c>
      <c r="Y251" s="10">
        <f t="shared" si="47"/>
        <v>946800</v>
      </c>
      <c r="Z251" s="10">
        <f t="shared" si="48"/>
        <v>1301324</v>
      </c>
      <c r="AA251" s="10">
        <f t="shared" si="49"/>
        <v>946800</v>
      </c>
      <c r="AB251" s="11" t="s">
        <v>298</v>
      </c>
      <c r="AD251" s="94">
        <f>VLOOKUP(A251,'ANEXO No. 1'!$A:$K,5,0)</f>
        <v>1</v>
      </c>
      <c r="AE251" s="88">
        <f>VLOOKUP(A251,'ANEXO No. 1'!$A:$K,6,0)</f>
        <v>30</v>
      </c>
      <c r="AF251" s="97">
        <f>VLOOKUP(A251,'ANEXO No. 1'!$A:$K,7,0)</f>
        <v>1</v>
      </c>
      <c r="AG251" s="62">
        <f>VLOOKUP(A251,'ANEXO No. 1'!$A:$K,8,0)</f>
        <v>1455000</v>
      </c>
      <c r="AH251" s="62">
        <f>VLOOKUP(A251,'ANEXO No. 1'!$A:$K,9,0)</f>
        <v>1455000</v>
      </c>
      <c r="AI251" s="62">
        <f>VLOOKUP(A251,'ANEXO No. 1'!$A:$K,10,0)</f>
        <v>1300000</v>
      </c>
      <c r="AJ251" s="62">
        <f t="shared" si="50"/>
        <v>1833300</v>
      </c>
      <c r="AK251" s="62">
        <f t="shared" si="51"/>
        <v>2589900</v>
      </c>
      <c r="AL251" s="62">
        <f t="shared" si="52"/>
        <v>1367600</v>
      </c>
      <c r="AM251" s="11" t="str">
        <f>VLOOKUP(A251,'ANEXO No. 1'!$A:$K,11,0)</f>
        <v>FCE</v>
      </c>
    </row>
    <row r="252" spans="1:39" s="12" customFormat="1" ht="12" customHeight="1" x14ac:dyDescent="0.25">
      <c r="A252" s="8">
        <v>245</v>
      </c>
      <c r="B252" s="9" t="s">
        <v>296</v>
      </c>
      <c r="C252" s="36" t="s">
        <v>304</v>
      </c>
      <c r="D252" s="9" t="s">
        <v>296</v>
      </c>
      <c r="E252" s="8">
        <v>1</v>
      </c>
      <c r="F252" s="8">
        <v>30</v>
      </c>
      <c r="G252" s="37">
        <v>1</v>
      </c>
      <c r="H252" s="10">
        <v>1528000</v>
      </c>
      <c r="I252" s="10">
        <v>1300000</v>
      </c>
      <c r="J252" s="10">
        <v>1455000</v>
      </c>
      <c r="K252" s="10">
        <v>1300000</v>
      </c>
      <c r="L252" s="10">
        <v>1383000</v>
      </c>
      <c r="M252" s="10">
        <v>1000000</v>
      </c>
      <c r="N252" s="10">
        <v>1310000</v>
      </c>
      <c r="O252" s="10">
        <v>900000</v>
      </c>
      <c r="P252" s="10">
        <v>1237000</v>
      </c>
      <c r="Q252" s="10">
        <v>900000</v>
      </c>
      <c r="R252" s="10">
        <f t="shared" si="40"/>
        <v>1607456</v>
      </c>
      <c r="S252" s="10">
        <f t="shared" si="41"/>
        <v>1367600</v>
      </c>
      <c r="T252" s="10">
        <f t="shared" si="42"/>
        <v>1530660</v>
      </c>
      <c r="U252" s="10">
        <f t="shared" si="43"/>
        <v>1367600</v>
      </c>
      <c r="V252" s="10">
        <f t="shared" si="44"/>
        <v>1454916</v>
      </c>
      <c r="W252" s="10">
        <f t="shared" si="45"/>
        <v>1052000</v>
      </c>
      <c r="X252" s="10">
        <f t="shared" si="46"/>
        <v>1378120</v>
      </c>
      <c r="Y252" s="10">
        <f t="shared" si="47"/>
        <v>946800</v>
      </c>
      <c r="Z252" s="10">
        <f t="shared" si="48"/>
        <v>1301324</v>
      </c>
      <c r="AA252" s="10">
        <f t="shared" si="49"/>
        <v>946800</v>
      </c>
      <c r="AB252" s="11" t="s">
        <v>298</v>
      </c>
      <c r="AD252" s="94">
        <f>VLOOKUP(A252,'ANEXO No. 1'!$A:$K,5,0)</f>
        <v>1</v>
      </c>
      <c r="AE252" s="88">
        <f>VLOOKUP(A252,'ANEXO No. 1'!$A:$K,6,0)</f>
        <v>30</v>
      </c>
      <c r="AF252" s="97">
        <f>VLOOKUP(A252,'ANEXO No. 1'!$A:$K,7,0)</f>
        <v>1</v>
      </c>
      <c r="AG252" s="62">
        <f>VLOOKUP(A252,'ANEXO No. 1'!$A:$K,8,0)</f>
        <v>1455000</v>
      </c>
      <c r="AH252" s="62">
        <f>VLOOKUP(A252,'ANEXO No. 1'!$A:$K,9,0)</f>
        <v>1455000</v>
      </c>
      <c r="AI252" s="62">
        <f>VLOOKUP(A252,'ANEXO No. 1'!$A:$K,10,0)</f>
        <v>1300000</v>
      </c>
      <c r="AJ252" s="62">
        <f t="shared" si="50"/>
        <v>1833300</v>
      </c>
      <c r="AK252" s="62">
        <f t="shared" si="51"/>
        <v>2589900</v>
      </c>
      <c r="AL252" s="62">
        <f t="shared" si="52"/>
        <v>1367600</v>
      </c>
      <c r="AM252" s="11" t="str">
        <f>VLOOKUP(A252,'ANEXO No. 1'!$A:$K,11,0)</f>
        <v>FCE</v>
      </c>
    </row>
    <row r="253" spans="1:39" s="12" customFormat="1" ht="12" customHeight="1" x14ac:dyDescent="0.25">
      <c r="A253" s="8">
        <v>246</v>
      </c>
      <c r="B253" s="36" t="s">
        <v>300</v>
      </c>
      <c r="C253" s="36" t="s">
        <v>294</v>
      </c>
      <c r="D253" s="36" t="s">
        <v>300</v>
      </c>
      <c r="E253" s="8">
        <v>1</v>
      </c>
      <c r="F253" s="8">
        <v>30</v>
      </c>
      <c r="G253" s="37">
        <v>1</v>
      </c>
      <c r="H253" s="10">
        <v>1528000</v>
      </c>
      <c r="I253" s="10">
        <v>1300000</v>
      </c>
      <c r="J253" s="10">
        <v>1455000</v>
      </c>
      <c r="K253" s="10">
        <v>1300000</v>
      </c>
      <c r="L253" s="10">
        <v>1383000</v>
      </c>
      <c r="M253" s="10">
        <v>1000000</v>
      </c>
      <c r="N253" s="10">
        <v>1310000</v>
      </c>
      <c r="O253" s="10">
        <v>900000</v>
      </c>
      <c r="P253" s="10">
        <v>1237000</v>
      </c>
      <c r="Q253" s="10">
        <v>900000</v>
      </c>
      <c r="R253" s="10">
        <f t="shared" si="40"/>
        <v>1607456</v>
      </c>
      <c r="S253" s="10">
        <f t="shared" si="41"/>
        <v>1367600</v>
      </c>
      <c r="T253" s="10">
        <f t="shared" si="42"/>
        <v>1530660</v>
      </c>
      <c r="U253" s="10">
        <f t="shared" si="43"/>
        <v>1367600</v>
      </c>
      <c r="V253" s="10">
        <f t="shared" si="44"/>
        <v>1454916</v>
      </c>
      <c r="W253" s="10">
        <f t="shared" si="45"/>
        <v>1052000</v>
      </c>
      <c r="X253" s="10">
        <f t="shared" si="46"/>
        <v>1378120</v>
      </c>
      <c r="Y253" s="10">
        <f t="shared" si="47"/>
        <v>946800</v>
      </c>
      <c r="Z253" s="10">
        <f t="shared" si="48"/>
        <v>1301324</v>
      </c>
      <c r="AA253" s="10">
        <f t="shared" si="49"/>
        <v>946800</v>
      </c>
      <c r="AB253" s="11" t="s">
        <v>298</v>
      </c>
      <c r="AD253" s="94">
        <f>VLOOKUP(A253,'ANEXO No. 1'!$A:$K,5,0)</f>
        <v>1</v>
      </c>
      <c r="AE253" s="88">
        <f>VLOOKUP(A253,'ANEXO No. 1'!$A:$K,6,0)</f>
        <v>30</v>
      </c>
      <c r="AF253" s="97">
        <f>VLOOKUP(A253,'ANEXO No. 1'!$A:$K,7,0)</f>
        <v>1</v>
      </c>
      <c r="AG253" s="62">
        <f>VLOOKUP(A253,'ANEXO No. 1'!$A:$K,8,0)</f>
        <v>1455000</v>
      </c>
      <c r="AH253" s="62">
        <f>VLOOKUP(A253,'ANEXO No. 1'!$A:$K,9,0)</f>
        <v>1455000</v>
      </c>
      <c r="AI253" s="62">
        <f>VLOOKUP(A253,'ANEXO No. 1'!$A:$K,10,0)</f>
        <v>1300000</v>
      </c>
      <c r="AJ253" s="62">
        <f t="shared" si="50"/>
        <v>1833300</v>
      </c>
      <c r="AK253" s="62">
        <f t="shared" si="51"/>
        <v>2589900</v>
      </c>
      <c r="AL253" s="62">
        <f t="shared" si="52"/>
        <v>1367600</v>
      </c>
      <c r="AM253" s="11" t="str">
        <f>VLOOKUP(A253,'ANEXO No. 1'!$A:$K,11,0)</f>
        <v>FCE</v>
      </c>
    </row>
    <row r="254" spans="1:39" s="12" customFormat="1" ht="12" customHeight="1" x14ac:dyDescent="0.25">
      <c r="A254" s="8">
        <v>247</v>
      </c>
      <c r="B254" s="36" t="s">
        <v>300</v>
      </c>
      <c r="C254" s="36" t="s">
        <v>294</v>
      </c>
      <c r="D254" s="36" t="s">
        <v>300</v>
      </c>
      <c r="E254" s="8">
        <v>1</v>
      </c>
      <c r="F254" s="8">
        <v>30</v>
      </c>
      <c r="G254" s="37">
        <v>1</v>
      </c>
      <c r="H254" s="10">
        <v>1528000</v>
      </c>
      <c r="I254" s="10">
        <v>1300000</v>
      </c>
      <c r="J254" s="10">
        <v>1455000</v>
      </c>
      <c r="K254" s="10">
        <v>1300000</v>
      </c>
      <c r="L254" s="10">
        <v>1383000</v>
      </c>
      <c r="M254" s="10">
        <v>1000000</v>
      </c>
      <c r="N254" s="10">
        <v>1310000</v>
      </c>
      <c r="O254" s="10">
        <v>900000</v>
      </c>
      <c r="P254" s="10">
        <v>1237000</v>
      </c>
      <c r="Q254" s="10">
        <v>900000</v>
      </c>
      <c r="R254" s="10">
        <f t="shared" si="40"/>
        <v>1607456</v>
      </c>
      <c r="S254" s="10">
        <f t="shared" si="41"/>
        <v>1367600</v>
      </c>
      <c r="T254" s="10">
        <f t="shared" si="42"/>
        <v>1530660</v>
      </c>
      <c r="U254" s="10">
        <f t="shared" si="43"/>
        <v>1367600</v>
      </c>
      <c r="V254" s="10">
        <f t="shared" si="44"/>
        <v>1454916</v>
      </c>
      <c r="W254" s="10">
        <f t="shared" si="45"/>
        <v>1052000</v>
      </c>
      <c r="X254" s="10">
        <f t="shared" si="46"/>
        <v>1378120</v>
      </c>
      <c r="Y254" s="10">
        <f t="shared" si="47"/>
        <v>946800</v>
      </c>
      <c r="Z254" s="10">
        <f t="shared" si="48"/>
        <v>1301324</v>
      </c>
      <c r="AA254" s="10">
        <f t="shared" si="49"/>
        <v>946800</v>
      </c>
      <c r="AB254" s="11" t="s">
        <v>298</v>
      </c>
      <c r="AD254" s="94">
        <f>VLOOKUP(A254,'ANEXO No. 1'!$A:$K,5,0)</f>
        <v>1</v>
      </c>
      <c r="AE254" s="88">
        <f>VLOOKUP(A254,'ANEXO No. 1'!$A:$K,6,0)</f>
        <v>30</v>
      </c>
      <c r="AF254" s="97">
        <f>VLOOKUP(A254,'ANEXO No. 1'!$A:$K,7,0)</f>
        <v>1</v>
      </c>
      <c r="AG254" s="62">
        <f>VLOOKUP(A254,'ANEXO No. 1'!$A:$K,8,0)</f>
        <v>1455000</v>
      </c>
      <c r="AH254" s="62">
        <f>VLOOKUP(A254,'ANEXO No. 1'!$A:$K,9,0)</f>
        <v>1455000</v>
      </c>
      <c r="AI254" s="62">
        <f>VLOOKUP(A254,'ANEXO No. 1'!$A:$K,10,0)</f>
        <v>1300000</v>
      </c>
      <c r="AJ254" s="62">
        <f t="shared" si="50"/>
        <v>1833300</v>
      </c>
      <c r="AK254" s="62">
        <f t="shared" si="51"/>
        <v>2589900</v>
      </c>
      <c r="AL254" s="62">
        <f t="shared" si="52"/>
        <v>1367600</v>
      </c>
      <c r="AM254" s="11" t="str">
        <f>VLOOKUP(A254,'ANEXO No. 1'!$A:$K,11,0)</f>
        <v>FCE</v>
      </c>
    </row>
    <row r="255" spans="1:39" s="12" customFormat="1" ht="12" customHeight="1" x14ac:dyDescent="0.25">
      <c r="A255" s="8">
        <v>248</v>
      </c>
      <c r="B255" s="36" t="s">
        <v>300</v>
      </c>
      <c r="C255" s="36" t="s">
        <v>305</v>
      </c>
      <c r="D255" s="36" t="s">
        <v>300</v>
      </c>
      <c r="E255" s="8">
        <v>3</v>
      </c>
      <c r="F255" s="8">
        <v>50</v>
      </c>
      <c r="G255" s="37">
        <v>1</v>
      </c>
      <c r="H255" s="10">
        <v>5027000</v>
      </c>
      <c r="I255" s="10">
        <v>1300000</v>
      </c>
      <c r="J255" s="10">
        <v>4787000</v>
      </c>
      <c r="K255" s="10">
        <v>1300000</v>
      </c>
      <c r="L255" s="10">
        <v>4162500</v>
      </c>
      <c r="M255" s="10">
        <v>1000000</v>
      </c>
      <c r="N255" s="10">
        <v>4309000</v>
      </c>
      <c r="O255" s="10">
        <v>900000</v>
      </c>
      <c r="P255" s="10">
        <v>4069000</v>
      </c>
      <c r="Q255" s="10">
        <v>900000</v>
      </c>
      <c r="R255" s="10">
        <f t="shared" si="40"/>
        <v>5288404</v>
      </c>
      <c r="S255" s="10">
        <f t="shared" si="41"/>
        <v>1367600</v>
      </c>
      <c r="T255" s="10">
        <f t="shared" si="42"/>
        <v>5035924</v>
      </c>
      <c r="U255" s="10">
        <f t="shared" si="43"/>
        <v>1367600</v>
      </c>
      <c r="V255" s="10">
        <f t="shared" si="44"/>
        <v>4378950</v>
      </c>
      <c r="W255" s="10">
        <f t="shared" si="45"/>
        <v>1052000</v>
      </c>
      <c r="X255" s="10">
        <f t="shared" si="46"/>
        <v>4533068</v>
      </c>
      <c r="Y255" s="10">
        <f t="shared" si="47"/>
        <v>946800</v>
      </c>
      <c r="Z255" s="10">
        <f t="shared" si="48"/>
        <v>4280588</v>
      </c>
      <c r="AA255" s="10">
        <f t="shared" si="49"/>
        <v>946800</v>
      </c>
      <c r="AB255" s="11" t="s">
        <v>298</v>
      </c>
      <c r="AD255" s="94">
        <f>VLOOKUP(A255,'ANEXO No. 1'!$A:$K,5,0)</f>
        <v>3</v>
      </c>
      <c r="AE255" s="88">
        <f>VLOOKUP(A255,'ANEXO No. 1'!$A:$K,6,0)</f>
        <v>50</v>
      </c>
      <c r="AF255" s="97">
        <f>VLOOKUP(A255,'ANEXO No. 1'!$A:$K,7,0)</f>
        <v>1</v>
      </c>
      <c r="AG255" s="62">
        <f>VLOOKUP(A255,'ANEXO No. 1'!$A:$K,8,0)</f>
        <v>8325000</v>
      </c>
      <c r="AH255" s="62">
        <f>VLOOKUP(A255,'ANEXO No. 1'!$A:$K,9,0)</f>
        <v>8325000</v>
      </c>
      <c r="AI255" s="62">
        <f>VLOOKUP(A255,'ANEXO No. 1'!$A:$K,10,0)</f>
        <v>1300000</v>
      </c>
      <c r="AJ255" s="62">
        <f t="shared" si="50"/>
        <v>8703300</v>
      </c>
      <c r="AK255" s="62">
        <f t="shared" si="51"/>
        <v>9459900</v>
      </c>
      <c r="AL255" s="62">
        <f t="shared" si="52"/>
        <v>1367600</v>
      </c>
      <c r="AM255" s="11" t="str">
        <f>VLOOKUP(A255,'ANEXO No. 1'!$A:$K,11,0)</f>
        <v>FCE</v>
      </c>
    </row>
    <row r="256" spans="1:39" s="12" customFormat="1" ht="12" customHeight="1" x14ac:dyDescent="0.25">
      <c r="A256" s="8">
        <v>249</v>
      </c>
      <c r="B256" s="36" t="s">
        <v>300</v>
      </c>
      <c r="C256" s="36" t="s">
        <v>306</v>
      </c>
      <c r="D256" s="36" t="s">
        <v>300</v>
      </c>
      <c r="E256" s="8">
        <v>4</v>
      </c>
      <c r="F256" s="8">
        <v>70</v>
      </c>
      <c r="G256" s="8">
        <v>2</v>
      </c>
      <c r="H256" s="10">
        <v>4584000</v>
      </c>
      <c r="I256" s="10">
        <v>1300000</v>
      </c>
      <c r="J256" s="10">
        <v>4365000</v>
      </c>
      <c r="K256" s="10">
        <v>1300000</v>
      </c>
      <c r="L256" s="10">
        <v>4147000</v>
      </c>
      <c r="M256" s="10">
        <v>1000000</v>
      </c>
      <c r="N256" s="10">
        <v>3929000</v>
      </c>
      <c r="O256" s="10">
        <v>900000</v>
      </c>
      <c r="P256" s="10">
        <v>3711000</v>
      </c>
      <c r="Q256" s="10">
        <v>900000</v>
      </c>
      <c r="R256" s="10">
        <f t="shared" si="40"/>
        <v>4822368</v>
      </c>
      <c r="S256" s="10">
        <f t="shared" si="41"/>
        <v>1367600</v>
      </c>
      <c r="T256" s="10">
        <f t="shared" si="42"/>
        <v>4591980</v>
      </c>
      <c r="U256" s="10">
        <f t="shared" si="43"/>
        <v>1367600</v>
      </c>
      <c r="V256" s="10">
        <f t="shared" si="44"/>
        <v>4362644</v>
      </c>
      <c r="W256" s="10">
        <f t="shared" si="45"/>
        <v>1052000</v>
      </c>
      <c r="X256" s="10">
        <f t="shared" si="46"/>
        <v>4133308</v>
      </c>
      <c r="Y256" s="10">
        <f t="shared" si="47"/>
        <v>946800</v>
      </c>
      <c r="Z256" s="10">
        <f t="shared" si="48"/>
        <v>3903972</v>
      </c>
      <c r="AA256" s="10">
        <f t="shared" si="49"/>
        <v>946800</v>
      </c>
      <c r="AB256" s="11" t="s">
        <v>298</v>
      </c>
      <c r="AD256" s="94">
        <f>VLOOKUP(A256,'ANEXO No. 1'!$A:$K,5,0)</f>
        <v>4</v>
      </c>
      <c r="AE256" s="88">
        <f>VLOOKUP(A256,'ANEXO No. 1'!$A:$K,6,0)</f>
        <v>70</v>
      </c>
      <c r="AF256" s="97">
        <f>VLOOKUP(A256,'ANEXO No. 1'!$A:$K,7,0)</f>
        <v>2</v>
      </c>
      <c r="AG256" s="62">
        <f>VLOOKUP(A256,'ANEXO No. 1'!$A:$K,8,0)</f>
        <v>8730000</v>
      </c>
      <c r="AH256" s="62">
        <f>VLOOKUP(A256,'ANEXO No. 1'!$A:$K,9,0)</f>
        <v>17460000</v>
      </c>
      <c r="AI256" s="62">
        <f>VLOOKUP(A256,'ANEXO No. 1'!$A:$K,10,0)</f>
        <v>1300000</v>
      </c>
      <c r="AJ256" s="62">
        <f t="shared" si="50"/>
        <v>9108300</v>
      </c>
      <c r="AK256" s="62">
        <f t="shared" si="51"/>
        <v>18594900</v>
      </c>
      <c r="AL256" s="62">
        <f t="shared" si="52"/>
        <v>1367600</v>
      </c>
      <c r="AM256" s="11" t="str">
        <f>VLOOKUP(A256,'ANEXO No. 1'!$A:$K,11,0)</f>
        <v>FCE</v>
      </c>
    </row>
    <row r="257" spans="1:39" s="12" customFormat="1" ht="12" customHeight="1" x14ac:dyDescent="0.25">
      <c r="A257" s="8">
        <v>250</v>
      </c>
      <c r="B257" s="36" t="s">
        <v>300</v>
      </c>
      <c r="C257" s="36" t="s">
        <v>307</v>
      </c>
      <c r="D257" s="36" t="s">
        <v>300</v>
      </c>
      <c r="E257" s="8">
        <v>4</v>
      </c>
      <c r="F257" s="8">
        <v>70</v>
      </c>
      <c r="G257" s="8">
        <v>2</v>
      </c>
      <c r="H257" s="10">
        <v>4584000</v>
      </c>
      <c r="I257" s="10">
        <v>1300000</v>
      </c>
      <c r="J257" s="10">
        <v>4365000</v>
      </c>
      <c r="K257" s="10">
        <v>1300000</v>
      </c>
      <c r="L257" s="10">
        <v>4147000</v>
      </c>
      <c r="M257" s="10">
        <v>1000000</v>
      </c>
      <c r="N257" s="10">
        <v>3929000</v>
      </c>
      <c r="O257" s="10">
        <v>900000</v>
      </c>
      <c r="P257" s="10">
        <v>3711000</v>
      </c>
      <c r="Q257" s="10">
        <v>900000</v>
      </c>
      <c r="R257" s="10">
        <f t="shared" si="40"/>
        <v>4822368</v>
      </c>
      <c r="S257" s="10">
        <f t="shared" si="41"/>
        <v>1367600</v>
      </c>
      <c r="T257" s="10">
        <f t="shared" si="42"/>
        <v>4591980</v>
      </c>
      <c r="U257" s="10">
        <f t="shared" si="43"/>
        <v>1367600</v>
      </c>
      <c r="V257" s="10">
        <f t="shared" si="44"/>
        <v>4362644</v>
      </c>
      <c r="W257" s="10">
        <f t="shared" si="45"/>
        <v>1052000</v>
      </c>
      <c r="X257" s="10">
        <f t="shared" si="46"/>
        <v>4133308</v>
      </c>
      <c r="Y257" s="10">
        <f t="shared" si="47"/>
        <v>946800</v>
      </c>
      <c r="Z257" s="10">
        <f t="shared" si="48"/>
        <v>3903972</v>
      </c>
      <c r="AA257" s="10">
        <f t="shared" si="49"/>
        <v>946800</v>
      </c>
      <c r="AB257" s="11" t="s">
        <v>298</v>
      </c>
      <c r="AD257" s="94">
        <f>VLOOKUP(A257,'ANEXO No. 1'!$A:$K,5,0)</f>
        <v>4</v>
      </c>
      <c r="AE257" s="88">
        <f>VLOOKUP(A257,'ANEXO No. 1'!$A:$K,6,0)</f>
        <v>70</v>
      </c>
      <c r="AF257" s="97">
        <f>VLOOKUP(A257,'ANEXO No. 1'!$A:$K,7,0)</f>
        <v>2</v>
      </c>
      <c r="AG257" s="62">
        <f>VLOOKUP(A257,'ANEXO No. 1'!$A:$K,8,0)</f>
        <v>8730000</v>
      </c>
      <c r="AH257" s="62">
        <f>VLOOKUP(A257,'ANEXO No. 1'!$A:$K,9,0)</f>
        <v>17460000</v>
      </c>
      <c r="AI257" s="62">
        <f>VLOOKUP(A257,'ANEXO No. 1'!$A:$K,10,0)</f>
        <v>1300000</v>
      </c>
      <c r="AJ257" s="62">
        <f t="shared" si="50"/>
        <v>9108300</v>
      </c>
      <c r="AK257" s="62">
        <f t="shared" si="51"/>
        <v>18594900</v>
      </c>
      <c r="AL257" s="62">
        <f t="shared" si="52"/>
        <v>1367600</v>
      </c>
      <c r="AM257" s="11" t="str">
        <f>VLOOKUP(A257,'ANEXO No. 1'!$A:$K,11,0)</f>
        <v>FCE</v>
      </c>
    </row>
    <row r="258" spans="1:39" s="12" customFormat="1" ht="12" customHeight="1" x14ac:dyDescent="0.25">
      <c r="A258" s="8">
        <v>251</v>
      </c>
      <c r="B258" s="36" t="s">
        <v>300</v>
      </c>
      <c r="C258" s="36" t="s">
        <v>308</v>
      </c>
      <c r="D258" s="36" t="s">
        <v>300</v>
      </c>
      <c r="E258" s="8">
        <v>4</v>
      </c>
      <c r="F258" s="8">
        <v>70</v>
      </c>
      <c r="G258" s="8">
        <v>2</v>
      </c>
      <c r="H258" s="10">
        <v>4584000</v>
      </c>
      <c r="I258" s="10">
        <v>1300000</v>
      </c>
      <c r="J258" s="10">
        <v>4365000</v>
      </c>
      <c r="K258" s="10">
        <v>1300000</v>
      </c>
      <c r="L258" s="10">
        <v>4147000</v>
      </c>
      <c r="M258" s="10">
        <v>1000000</v>
      </c>
      <c r="N258" s="10">
        <v>3929000</v>
      </c>
      <c r="O258" s="10">
        <v>900000</v>
      </c>
      <c r="P258" s="10">
        <v>3711000</v>
      </c>
      <c r="Q258" s="10">
        <v>900000</v>
      </c>
      <c r="R258" s="10">
        <f t="shared" si="40"/>
        <v>4822368</v>
      </c>
      <c r="S258" s="10">
        <f t="shared" si="41"/>
        <v>1367600</v>
      </c>
      <c r="T258" s="10">
        <f t="shared" si="42"/>
        <v>4591980</v>
      </c>
      <c r="U258" s="10">
        <f t="shared" si="43"/>
        <v>1367600</v>
      </c>
      <c r="V258" s="10">
        <f t="shared" si="44"/>
        <v>4362644</v>
      </c>
      <c r="W258" s="10">
        <f t="shared" si="45"/>
        <v>1052000</v>
      </c>
      <c r="X258" s="10">
        <f t="shared" si="46"/>
        <v>4133308</v>
      </c>
      <c r="Y258" s="10">
        <f t="shared" si="47"/>
        <v>946800</v>
      </c>
      <c r="Z258" s="10">
        <f t="shared" si="48"/>
        <v>3903972</v>
      </c>
      <c r="AA258" s="10">
        <f t="shared" si="49"/>
        <v>946800</v>
      </c>
      <c r="AB258" s="11" t="s">
        <v>298</v>
      </c>
      <c r="AD258" s="94">
        <f>VLOOKUP(A258,'ANEXO No. 1'!$A:$K,5,0)</f>
        <v>4</v>
      </c>
      <c r="AE258" s="88">
        <f>VLOOKUP(A258,'ANEXO No. 1'!$A:$K,6,0)</f>
        <v>70</v>
      </c>
      <c r="AF258" s="97">
        <f>VLOOKUP(A258,'ANEXO No. 1'!$A:$K,7,0)</f>
        <v>2</v>
      </c>
      <c r="AG258" s="62">
        <f>VLOOKUP(A258,'ANEXO No. 1'!$A:$K,8,0)</f>
        <v>8730000</v>
      </c>
      <c r="AH258" s="62">
        <f>VLOOKUP(A258,'ANEXO No. 1'!$A:$K,9,0)</f>
        <v>17460000</v>
      </c>
      <c r="AI258" s="62">
        <f>VLOOKUP(A258,'ANEXO No. 1'!$A:$K,10,0)</f>
        <v>1300000</v>
      </c>
      <c r="AJ258" s="62">
        <f t="shared" si="50"/>
        <v>9108300</v>
      </c>
      <c r="AK258" s="62">
        <f t="shared" si="51"/>
        <v>18594900</v>
      </c>
      <c r="AL258" s="62">
        <f t="shared" si="52"/>
        <v>1367600</v>
      </c>
      <c r="AM258" s="11" t="str">
        <f>VLOOKUP(A258,'ANEXO No. 1'!$A:$K,11,0)</f>
        <v>FCE</v>
      </c>
    </row>
    <row r="259" spans="1:39" s="12" customFormat="1" ht="12" customHeight="1" x14ac:dyDescent="0.25">
      <c r="A259" s="8">
        <v>252</v>
      </c>
      <c r="B259" s="36" t="s">
        <v>300</v>
      </c>
      <c r="C259" s="36" t="s">
        <v>308</v>
      </c>
      <c r="D259" s="36" t="s">
        <v>300</v>
      </c>
      <c r="E259" s="8">
        <v>4</v>
      </c>
      <c r="F259" s="8">
        <v>70</v>
      </c>
      <c r="G259" s="8">
        <v>1</v>
      </c>
      <c r="H259" s="10">
        <v>4584000</v>
      </c>
      <c r="I259" s="10">
        <v>1300000</v>
      </c>
      <c r="J259" s="10">
        <v>4365000</v>
      </c>
      <c r="K259" s="10">
        <v>1300000</v>
      </c>
      <c r="L259" s="10">
        <v>4147000</v>
      </c>
      <c r="M259" s="10">
        <v>1000000</v>
      </c>
      <c r="N259" s="10">
        <v>3929000</v>
      </c>
      <c r="O259" s="10">
        <v>900000</v>
      </c>
      <c r="P259" s="10">
        <v>3711000</v>
      </c>
      <c r="Q259" s="10">
        <v>900000</v>
      </c>
      <c r="R259" s="10">
        <f t="shared" si="40"/>
        <v>4822368</v>
      </c>
      <c r="S259" s="10">
        <f t="shared" si="41"/>
        <v>1367600</v>
      </c>
      <c r="T259" s="10">
        <f t="shared" si="42"/>
        <v>4591980</v>
      </c>
      <c r="U259" s="10">
        <f t="shared" si="43"/>
        <v>1367600</v>
      </c>
      <c r="V259" s="10">
        <f t="shared" si="44"/>
        <v>4362644</v>
      </c>
      <c r="W259" s="10">
        <f t="shared" si="45"/>
        <v>1052000</v>
      </c>
      <c r="X259" s="10">
        <f t="shared" si="46"/>
        <v>4133308</v>
      </c>
      <c r="Y259" s="10">
        <f t="shared" si="47"/>
        <v>946800</v>
      </c>
      <c r="Z259" s="10">
        <f t="shared" si="48"/>
        <v>3903972</v>
      </c>
      <c r="AA259" s="10">
        <f t="shared" si="49"/>
        <v>946800</v>
      </c>
      <c r="AB259" s="11" t="s">
        <v>298</v>
      </c>
      <c r="AD259" s="94">
        <f>VLOOKUP(A259,'ANEXO No. 1'!$A:$K,5,0)</f>
        <v>4</v>
      </c>
      <c r="AE259" s="88">
        <f>VLOOKUP(A259,'ANEXO No. 1'!$A:$K,6,0)</f>
        <v>70</v>
      </c>
      <c r="AF259" s="97">
        <f>VLOOKUP(A259,'ANEXO No. 1'!$A:$K,7,0)</f>
        <v>1</v>
      </c>
      <c r="AG259" s="62">
        <f>VLOOKUP(A259,'ANEXO No. 1'!$A:$K,8,0)</f>
        <v>8730000</v>
      </c>
      <c r="AH259" s="62">
        <f>VLOOKUP(A259,'ANEXO No. 1'!$A:$K,9,0)</f>
        <v>8730000</v>
      </c>
      <c r="AI259" s="62">
        <f>VLOOKUP(A259,'ANEXO No. 1'!$A:$K,10,0)</f>
        <v>1300000</v>
      </c>
      <c r="AJ259" s="62">
        <f t="shared" si="50"/>
        <v>9108300</v>
      </c>
      <c r="AK259" s="62">
        <f t="shared" si="51"/>
        <v>9864900</v>
      </c>
      <c r="AL259" s="62">
        <f t="shared" si="52"/>
        <v>1367600</v>
      </c>
      <c r="AM259" s="11" t="str">
        <f>VLOOKUP(A259,'ANEXO No. 1'!$A:$K,11,0)</f>
        <v>FCE</v>
      </c>
    </row>
    <row r="260" spans="1:39" s="12" customFormat="1" ht="12" customHeight="1" x14ac:dyDescent="0.25">
      <c r="A260" s="8">
        <v>253</v>
      </c>
      <c r="B260" s="38" t="s">
        <v>309</v>
      </c>
      <c r="C260" s="36" t="s">
        <v>310</v>
      </c>
      <c r="D260" s="38" t="s">
        <v>309</v>
      </c>
      <c r="E260" s="39">
        <v>2</v>
      </c>
      <c r="F260" s="39">
        <v>48</v>
      </c>
      <c r="G260" s="35">
        <v>1</v>
      </c>
      <c r="H260" s="10">
        <v>9250000</v>
      </c>
      <c r="I260" s="10">
        <v>1300000</v>
      </c>
      <c r="J260" s="10">
        <v>8788000</v>
      </c>
      <c r="K260" s="10">
        <v>1300000</v>
      </c>
      <c r="L260" s="10">
        <v>8325000</v>
      </c>
      <c r="M260" s="10">
        <v>1000000</v>
      </c>
      <c r="N260" s="10">
        <v>7077000</v>
      </c>
      <c r="O260" s="10">
        <v>900000</v>
      </c>
      <c r="P260" s="10">
        <v>5662000</v>
      </c>
      <c r="Q260" s="10">
        <v>900000</v>
      </c>
      <c r="R260" s="10">
        <f t="shared" si="40"/>
        <v>9731000</v>
      </c>
      <c r="S260" s="10">
        <f t="shared" si="41"/>
        <v>1367600</v>
      </c>
      <c r="T260" s="10">
        <f t="shared" si="42"/>
        <v>9244976</v>
      </c>
      <c r="U260" s="10">
        <f t="shared" si="43"/>
        <v>1367600</v>
      </c>
      <c r="V260" s="10">
        <f t="shared" si="44"/>
        <v>8757900</v>
      </c>
      <c r="W260" s="10">
        <f t="shared" si="45"/>
        <v>1052000</v>
      </c>
      <c r="X260" s="10">
        <f t="shared" si="46"/>
        <v>7445004</v>
      </c>
      <c r="Y260" s="10">
        <f t="shared" si="47"/>
        <v>946800</v>
      </c>
      <c r="Z260" s="10">
        <f t="shared" si="48"/>
        <v>5956424</v>
      </c>
      <c r="AA260" s="10">
        <f t="shared" si="49"/>
        <v>946800</v>
      </c>
      <c r="AB260" s="11" t="s">
        <v>298</v>
      </c>
      <c r="AD260" s="94">
        <f>VLOOKUP(A260,'ANEXO No. 1'!$A:$K,5,0)</f>
        <v>2</v>
      </c>
      <c r="AE260" s="88">
        <f>VLOOKUP(A260,'ANEXO No. 1'!$A:$K,6,0)</f>
        <v>48</v>
      </c>
      <c r="AF260" s="97">
        <f>VLOOKUP(A260,'ANEXO No. 1'!$A:$K,7,0)</f>
        <v>1</v>
      </c>
      <c r="AG260" s="62">
        <f>VLOOKUP(A260,'ANEXO No. 1'!$A:$K,8,0)</f>
        <v>9250000</v>
      </c>
      <c r="AH260" s="62">
        <f>VLOOKUP(A260,'ANEXO No. 1'!$A:$K,9,0)</f>
        <v>9250000</v>
      </c>
      <c r="AI260" s="62">
        <f>VLOOKUP(A260,'ANEXO No. 1'!$A:$K,10,0)</f>
        <v>1300000</v>
      </c>
      <c r="AJ260" s="62">
        <f t="shared" si="50"/>
        <v>9628300</v>
      </c>
      <c r="AK260" s="62">
        <f t="shared" si="51"/>
        <v>10384900</v>
      </c>
      <c r="AL260" s="62">
        <f t="shared" si="52"/>
        <v>1367600</v>
      </c>
      <c r="AM260" s="11" t="str">
        <f>VLOOKUP(A260,'ANEXO No. 1'!$A:$K,11,0)</f>
        <v>FCE</v>
      </c>
    </row>
    <row r="261" spans="1:39" s="12" customFormat="1" ht="12" customHeight="1" x14ac:dyDescent="0.25">
      <c r="A261" s="8">
        <v>254</v>
      </c>
      <c r="B261" s="36" t="s">
        <v>300</v>
      </c>
      <c r="C261" s="32" t="s">
        <v>311</v>
      </c>
      <c r="D261" s="36" t="s">
        <v>300</v>
      </c>
      <c r="E261" s="37">
        <v>1</v>
      </c>
      <c r="F261" s="37">
        <v>83</v>
      </c>
      <c r="G261" s="8">
        <v>2</v>
      </c>
      <c r="H261" s="10">
        <v>1500000</v>
      </c>
      <c r="I261" s="10">
        <v>1300000</v>
      </c>
      <c r="J261" s="10">
        <v>1425000</v>
      </c>
      <c r="K261" s="10">
        <v>1300000</v>
      </c>
      <c r="L261" s="10">
        <v>1350000</v>
      </c>
      <c r="M261" s="10">
        <v>1000000</v>
      </c>
      <c r="N261" s="10">
        <v>1148000</v>
      </c>
      <c r="O261" s="10">
        <v>900000</v>
      </c>
      <c r="P261" s="10">
        <v>919000</v>
      </c>
      <c r="Q261" s="10">
        <v>900000</v>
      </c>
      <c r="R261" s="10">
        <f t="shared" si="40"/>
        <v>1578000</v>
      </c>
      <c r="S261" s="10">
        <f t="shared" si="41"/>
        <v>1367600</v>
      </c>
      <c r="T261" s="10">
        <f t="shared" si="42"/>
        <v>1499100</v>
      </c>
      <c r="U261" s="10">
        <f t="shared" si="43"/>
        <v>1367600</v>
      </c>
      <c r="V261" s="10">
        <f t="shared" si="44"/>
        <v>1420200</v>
      </c>
      <c r="W261" s="10">
        <f t="shared" si="45"/>
        <v>1052000</v>
      </c>
      <c r="X261" s="10">
        <f t="shared" si="46"/>
        <v>1207696</v>
      </c>
      <c r="Y261" s="10">
        <f t="shared" si="47"/>
        <v>946800</v>
      </c>
      <c r="Z261" s="10">
        <f t="shared" si="48"/>
        <v>966788</v>
      </c>
      <c r="AA261" s="10">
        <f t="shared" si="49"/>
        <v>946800</v>
      </c>
      <c r="AB261" s="11" t="s">
        <v>298</v>
      </c>
      <c r="AD261" s="94">
        <f>VLOOKUP(A261,'ANEXO No. 1'!$A:$K,5,0)</f>
        <v>1</v>
      </c>
      <c r="AE261" s="88">
        <f>VLOOKUP(A261,'ANEXO No. 1'!$A:$K,6,0)</f>
        <v>83</v>
      </c>
      <c r="AF261" s="97">
        <f>VLOOKUP(A261,'ANEXO No. 1'!$A:$K,7,0)</f>
        <v>2</v>
      </c>
      <c r="AG261" s="62">
        <f>VLOOKUP(A261,'ANEXO No. 1'!$A:$K,8,0)</f>
        <v>3000000</v>
      </c>
      <c r="AH261" s="62">
        <f>VLOOKUP(A261,'ANEXO No. 1'!$A:$K,9,0)</f>
        <v>6000000</v>
      </c>
      <c r="AI261" s="62">
        <f>VLOOKUP(A261,'ANEXO No. 1'!$A:$K,10,0)</f>
        <v>1300000</v>
      </c>
      <c r="AJ261" s="62">
        <f t="shared" si="50"/>
        <v>3378300</v>
      </c>
      <c r="AK261" s="62">
        <f t="shared" si="51"/>
        <v>7134900</v>
      </c>
      <c r="AL261" s="62">
        <f t="shared" si="52"/>
        <v>1367600</v>
      </c>
      <c r="AM261" s="11" t="str">
        <f>VLOOKUP(A261,'ANEXO No. 1'!$A:$K,11,0)</f>
        <v>FCE</v>
      </c>
    </row>
    <row r="262" spans="1:39" s="12" customFormat="1" ht="12" customHeight="1" x14ac:dyDescent="0.25">
      <c r="A262" s="8">
        <v>255</v>
      </c>
      <c r="B262" s="38" t="s">
        <v>309</v>
      </c>
      <c r="C262" s="36" t="s">
        <v>312</v>
      </c>
      <c r="D262" s="38" t="s">
        <v>309</v>
      </c>
      <c r="E262" s="39">
        <v>4</v>
      </c>
      <c r="F262" s="39">
        <v>47</v>
      </c>
      <c r="G262" s="8">
        <v>1</v>
      </c>
      <c r="H262" s="10">
        <v>11100000</v>
      </c>
      <c r="I262" s="10">
        <v>1300000</v>
      </c>
      <c r="J262" s="10">
        <v>10545000</v>
      </c>
      <c r="K262" s="10">
        <v>1300000</v>
      </c>
      <c r="L262" s="10">
        <v>9990000</v>
      </c>
      <c r="M262" s="10">
        <v>1000000</v>
      </c>
      <c r="N262" s="10">
        <v>8492000</v>
      </c>
      <c r="O262" s="10">
        <v>900000</v>
      </c>
      <c r="P262" s="10">
        <v>6794000</v>
      </c>
      <c r="Q262" s="10">
        <v>900000</v>
      </c>
      <c r="R262" s="10">
        <f t="shared" si="40"/>
        <v>11677200</v>
      </c>
      <c r="S262" s="10">
        <f t="shared" si="41"/>
        <v>1367600</v>
      </c>
      <c r="T262" s="10">
        <f t="shared" si="42"/>
        <v>11093340</v>
      </c>
      <c r="U262" s="10">
        <f t="shared" si="43"/>
        <v>1367600</v>
      </c>
      <c r="V262" s="10">
        <f t="shared" si="44"/>
        <v>10509480</v>
      </c>
      <c r="W262" s="10">
        <f t="shared" si="45"/>
        <v>1052000</v>
      </c>
      <c r="X262" s="10">
        <f t="shared" si="46"/>
        <v>8933584</v>
      </c>
      <c r="Y262" s="10">
        <f t="shared" si="47"/>
        <v>946800</v>
      </c>
      <c r="Z262" s="10">
        <f t="shared" si="48"/>
        <v>7147288</v>
      </c>
      <c r="AA262" s="10">
        <f t="shared" si="49"/>
        <v>946800</v>
      </c>
      <c r="AB262" s="11" t="s">
        <v>298</v>
      </c>
      <c r="AD262" s="94">
        <f>VLOOKUP(A262,'ANEXO No. 1'!$A:$K,5,0)</f>
        <v>4</v>
      </c>
      <c r="AE262" s="88">
        <f>VLOOKUP(A262,'ANEXO No. 1'!$A:$K,6,0)</f>
        <v>47</v>
      </c>
      <c r="AF262" s="97">
        <f>VLOOKUP(A262,'ANEXO No. 1'!$A:$K,7,0)</f>
        <v>1</v>
      </c>
      <c r="AG262" s="62">
        <f>VLOOKUP(A262,'ANEXO No. 1'!$A:$K,8,0)</f>
        <v>11100000</v>
      </c>
      <c r="AH262" s="62">
        <f>VLOOKUP(A262,'ANEXO No. 1'!$A:$K,9,0)</f>
        <v>11100000</v>
      </c>
      <c r="AI262" s="62">
        <f>VLOOKUP(A262,'ANEXO No. 1'!$A:$K,10,0)</f>
        <v>1300000</v>
      </c>
      <c r="AJ262" s="62">
        <f t="shared" si="50"/>
        <v>11478300</v>
      </c>
      <c r="AK262" s="62">
        <f t="shared" si="51"/>
        <v>12234900</v>
      </c>
      <c r="AL262" s="62">
        <f t="shared" si="52"/>
        <v>1367600</v>
      </c>
      <c r="AM262" s="11" t="str">
        <f>VLOOKUP(A262,'ANEXO No. 1'!$A:$K,11,0)</f>
        <v>FCE</v>
      </c>
    </row>
    <row r="263" spans="1:39" s="12" customFormat="1" ht="12" customHeight="1" x14ac:dyDescent="0.25">
      <c r="A263" s="8">
        <v>256</v>
      </c>
      <c r="B263" s="38" t="s">
        <v>309</v>
      </c>
      <c r="C263" s="32" t="s">
        <v>313</v>
      </c>
      <c r="D263" s="38" t="s">
        <v>309</v>
      </c>
      <c r="E263" s="39">
        <v>4</v>
      </c>
      <c r="F263" s="39">
        <v>45</v>
      </c>
      <c r="G263" s="8">
        <v>1</v>
      </c>
      <c r="H263" s="10">
        <v>8325000</v>
      </c>
      <c r="I263" s="10">
        <v>1300000</v>
      </c>
      <c r="J263" s="10">
        <v>7909000</v>
      </c>
      <c r="K263" s="10">
        <v>1300000</v>
      </c>
      <c r="L263" s="10">
        <v>7493000</v>
      </c>
      <c r="M263" s="10">
        <v>1000000</v>
      </c>
      <c r="N263" s="10">
        <v>6370000</v>
      </c>
      <c r="O263" s="10">
        <v>900000</v>
      </c>
      <c r="P263" s="10">
        <v>5096000</v>
      </c>
      <c r="Q263" s="10">
        <v>900000</v>
      </c>
      <c r="R263" s="10">
        <f t="shared" si="40"/>
        <v>8757900</v>
      </c>
      <c r="S263" s="10">
        <f t="shared" si="41"/>
        <v>1367600</v>
      </c>
      <c r="T263" s="10">
        <f t="shared" si="42"/>
        <v>8320268</v>
      </c>
      <c r="U263" s="10">
        <f t="shared" si="43"/>
        <v>1367600</v>
      </c>
      <c r="V263" s="10">
        <f t="shared" si="44"/>
        <v>7882636</v>
      </c>
      <c r="W263" s="10">
        <f t="shared" si="45"/>
        <v>1052000</v>
      </c>
      <c r="X263" s="10">
        <f t="shared" si="46"/>
        <v>6701240</v>
      </c>
      <c r="Y263" s="10">
        <f t="shared" si="47"/>
        <v>946800</v>
      </c>
      <c r="Z263" s="10">
        <f t="shared" si="48"/>
        <v>5360992</v>
      </c>
      <c r="AA263" s="10">
        <f t="shared" si="49"/>
        <v>946800</v>
      </c>
      <c r="AB263" s="11" t="s">
        <v>298</v>
      </c>
      <c r="AD263" s="94">
        <f>VLOOKUP(A263,'ANEXO No. 1'!$A:$K,5,0)</f>
        <v>4</v>
      </c>
      <c r="AE263" s="88">
        <f>VLOOKUP(A263,'ANEXO No. 1'!$A:$K,6,0)</f>
        <v>45</v>
      </c>
      <c r="AF263" s="97">
        <f>VLOOKUP(A263,'ANEXO No. 1'!$A:$K,7,0)</f>
        <v>1</v>
      </c>
      <c r="AG263" s="62">
        <f>VLOOKUP(A263,'ANEXO No. 1'!$A:$K,8,0)</f>
        <v>8325000</v>
      </c>
      <c r="AH263" s="62">
        <f>VLOOKUP(A263,'ANEXO No. 1'!$A:$K,9,0)</f>
        <v>8325000</v>
      </c>
      <c r="AI263" s="62">
        <f>VLOOKUP(A263,'ANEXO No. 1'!$A:$K,10,0)</f>
        <v>1300000</v>
      </c>
      <c r="AJ263" s="62">
        <f t="shared" si="50"/>
        <v>8703300</v>
      </c>
      <c r="AK263" s="62">
        <f t="shared" si="51"/>
        <v>9459900</v>
      </c>
      <c r="AL263" s="62">
        <f t="shared" si="52"/>
        <v>1367600</v>
      </c>
      <c r="AM263" s="11" t="str">
        <f>VLOOKUP(A263,'ANEXO No. 1'!$A:$K,11,0)</f>
        <v>FCE</v>
      </c>
    </row>
    <row r="264" spans="1:39" s="12" customFormat="1" ht="12" customHeight="1" x14ac:dyDescent="0.25">
      <c r="A264" s="8">
        <v>257</v>
      </c>
      <c r="B264" s="9" t="s">
        <v>296</v>
      </c>
      <c r="C264" s="36" t="s">
        <v>314</v>
      </c>
      <c r="D264" s="9" t="s">
        <v>296</v>
      </c>
      <c r="E264" s="39">
        <v>1</v>
      </c>
      <c r="F264" s="39">
        <v>60</v>
      </c>
      <c r="G264" s="8">
        <v>2</v>
      </c>
      <c r="H264" s="10">
        <v>2547000</v>
      </c>
      <c r="I264" s="10">
        <v>1300000</v>
      </c>
      <c r="J264" s="10">
        <v>2425000</v>
      </c>
      <c r="K264" s="10">
        <v>1300000</v>
      </c>
      <c r="L264" s="10">
        <v>2304000</v>
      </c>
      <c r="M264" s="10">
        <v>1000000</v>
      </c>
      <c r="N264" s="10">
        <v>2183000</v>
      </c>
      <c r="O264" s="10">
        <v>900000</v>
      </c>
      <c r="P264" s="10">
        <v>2062000</v>
      </c>
      <c r="Q264" s="10">
        <v>900000</v>
      </c>
      <c r="R264" s="10">
        <f t="shared" si="40"/>
        <v>2679444</v>
      </c>
      <c r="S264" s="10">
        <f t="shared" si="41"/>
        <v>1367600</v>
      </c>
      <c r="T264" s="10">
        <f>J264+(J264*$R$5)</f>
        <v>2551100</v>
      </c>
      <c r="U264" s="10">
        <v>2551100</v>
      </c>
      <c r="V264" s="10">
        <f t="shared" si="44"/>
        <v>2423808</v>
      </c>
      <c r="W264" s="10">
        <f t="shared" si="45"/>
        <v>1052000</v>
      </c>
      <c r="X264" s="10">
        <f t="shared" si="46"/>
        <v>2296516</v>
      </c>
      <c r="Y264" s="10">
        <f t="shared" si="47"/>
        <v>946800</v>
      </c>
      <c r="Z264" s="10">
        <f t="shared" si="48"/>
        <v>2169224</v>
      </c>
      <c r="AA264" s="10">
        <f t="shared" si="49"/>
        <v>946800</v>
      </c>
      <c r="AB264" s="11" t="s">
        <v>298</v>
      </c>
      <c r="AD264" s="94">
        <f>VLOOKUP(A264,'ANEXO No. 1'!$A:$K,5,0)</f>
        <v>1</v>
      </c>
      <c r="AE264" s="88">
        <f>VLOOKUP(A264,'ANEXO No. 1'!$A:$K,6,0)</f>
        <v>60</v>
      </c>
      <c r="AF264" s="97">
        <f>VLOOKUP(A264,'ANEXO No. 1'!$A:$K,7,0)</f>
        <v>2</v>
      </c>
      <c r="AG264" s="62">
        <f>VLOOKUP(A264,'ANEXO No. 1'!$A:$K,8,0)</f>
        <v>4850000</v>
      </c>
      <c r="AH264" s="62">
        <f>VLOOKUP(A264,'ANEXO No. 1'!$A:$K,9,0)</f>
        <v>9700000</v>
      </c>
      <c r="AI264" s="62">
        <f>VLOOKUP(A264,'ANEXO No. 1'!$A:$K,10,0)</f>
        <v>1300000</v>
      </c>
      <c r="AJ264" s="62">
        <f t="shared" si="50"/>
        <v>5228300</v>
      </c>
      <c r="AK264" s="62">
        <f t="shared" si="51"/>
        <v>10834900</v>
      </c>
      <c r="AL264" s="62">
        <f t="shared" si="52"/>
        <v>1367600</v>
      </c>
      <c r="AM264" s="11" t="str">
        <f>VLOOKUP(A264,'ANEXO No. 1'!$A:$K,11,0)</f>
        <v>FCE</v>
      </c>
    </row>
    <row r="265" spans="1:39" s="12" customFormat="1" ht="12" customHeight="1" x14ac:dyDescent="0.25">
      <c r="A265" s="8">
        <v>258</v>
      </c>
      <c r="B265" s="9" t="s">
        <v>296</v>
      </c>
      <c r="C265" s="9" t="s">
        <v>315</v>
      </c>
      <c r="D265" s="9" t="s">
        <v>296</v>
      </c>
      <c r="E265" s="39">
        <v>1</v>
      </c>
      <c r="F265" s="39">
        <v>21</v>
      </c>
      <c r="G265" s="8">
        <v>1</v>
      </c>
      <c r="H265" s="10">
        <v>1686000</v>
      </c>
      <c r="I265" s="10">
        <v>1300000</v>
      </c>
      <c r="J265" s="10">
        <v>1605000</v>
      </c>
      <c r="K265" s="10">
        <v>1300000</v>
      </c>
      <c r="L265" s="10">
        <v>1395000</v>
      </c>
      <c r="M265" s="10">
        <v>1000000</v>
      </c>
      <c r="N265" s="10">
        <v>1445000</v>
      </c>
      <c r="O265" s="10">
        <v>900000</v>
      </c>
      <c r="P265" s="10">
        <v>1365000</v>
      </c>
      <c r="Q265" s="10">
        <v>900000</v>
      </c>
      <c r="R265" s="10">
        <f t="shared" ref="R265:R302" si="53">H265+(H265*$R$5)</f>
        <v>1773672</v>
      </c>
      <c r="S265" s="10">
        <f t="shared" ref="S265:S302" si="54">I265+(I265*$R$5)</f>
        <v>1367600</v>
      </c>
      <c r="T265" s="10">
        <f t="shared" ref="T265:T302" si="55">J265+(J265*$R$5)</f>
        <v>1688460</v>
      </c>
      <c r="U265" s="10">
        <f t="shared" ref="U265:U302" si="56">K265+(K265*$R$5)</f>
        <v>1367600</v>
      </c>
      <c r="V265" s="10">
        <f t="shared" ref="V265:V302" si="57">L265+(L265*$R$5)</f>
        <v>1467540</v>
      </c>
      <c r="W265" s="10">
        <f t="shared" ref="W265:W302" si="58">M265+(M265*$R$5)</f>
        <v>1052000</v>
      </c>
      <c r="X265" s="10">
        <f t="shared" ref="X265:X302" si="59">N265+(N265*$R$5)</f>
        <v>1520140</v>
      </c>
      <c r="Y265" s="10">
        <f t="shared" ref="Y265:Y302" si="60">O265+(O265*$R$5)</f>
        <v>946800</v>
      </c>
      <c r="Z265" s="10">
        <f t="shared" ref="Z265:Z302" si="61">P265+(P265*$R$5)</f>
        <v>1435980</v>
      </c>
      <c r="AA265" s="10">
        <f t="shared" ref="AA265:AA302" si="62">Q265+(Q265*$R$5)</f>
        <v>946800</v>
      </c>
      <c r="AB265" s="11" t="s">
        <v>298</v>
      </c>
      <c r="AD265" s="94">
        <f>VLOOKUP(A265,'ANEXO No. 1'!$A:$K,5,0)</f>
        <v>1</v>
      </c>
      <c r="AE265" s="88">
        <f>VLOOKUP(A265,'ANEXO No. 1'!$A:$K,6,0)</f>
        <v>21</v>
      </c>
      <c r="AF265" s="97">
        <f>VLOOKUP(A265,'ANEXO No. 1'!$A:$K,7,0)</f>
        <v>1</v>
      </c>
      <c r="AG265" s="62">
        <f>VLOOKUP(A265,'ANEXO No. 1'!$A:$K,8,0)</f>
        <v>1395000</v>
      </c>
      <c r="AH265" s="62">
        <f>VLOOKUP(A265,'ANEXO No. 1'!$A:$K,9,0)</f>
        <v>1395000</v>
      </c>
      <c r="AI265" s="62">
        <f>VLOOKUP(A265,'ANEXO No. 1'!$A:$K,10,0)</f>
        <v>1000000</v>
      </c>
      <c r="AJ265" s="62">
        <f t="shared" ref="AJ265:AJ301" si="63">+AG265+($AG$8*$AJ$5)</f>
        <v>1773300</v>
      </c>
      <c r="AK265" s="62">
        <f t="shared" ref="AK265:AK301" si="64">+AH265+($AH$8*$AJ$5)</f>
        <v>2529900</v>
      </c>
      <c r="AL265" s="62">
        <f t="shared" ref="AL265:AL301" si="65">+AI265+($AI$8*$AJ$5)</f>
        <v>1067600</v>
      </c>
      <c r="AM265" s="11" t="str">
        <f>VLOOKUP(A265,'ANEXO No. 1'!$A:$K,11,0)</f>
        <v>FCE</v>
      </c>
    </row>
    <row r="266" spans="1:39" s="12" customFormat="1" ht="12" customHeight="1" x14ac:dyDescent="0.25">
      <c r="A266" s="8">
        <v>259</v>
      </c>
      <c r="B266" s="9" t="s">
        <v>296</v>
      </c>
      <c r="C266" s="9" t="s">
        <v>316</v>
      </c>
      <c r="D266" s="9" t="s">
        <v>296</v>
      </c>
      <c r="E266" s="35">
        <v>7</v>
      </c>
      <c r="F266" s="35">
        <v>32</v>
      </c>
      <c r="G266" s="8">
        <v>1</v>
      </c>
      <c r="H266" s="10">
        <v>7500000</v>
      </c>
      <c r="I266" s="10">
        <v>1300000</v>
      </c>
      <c r="J266" s="10">
        <v>7125000</v>
      </c>
      <c r="K266" s="10">
        <v>1300000</v>
      </c>
      <c r="L266" s="10">
        <v>6750000</v>
      </c>
      <c r="M266" s="10">
        <v>1000000</v>
      </c>
      <c r="N266" s="10">
        <v>5738000</v>
      </c>
      <c r="O266" s="10">
        <v>900000</v>
      </c>
      <c r="P266" s="10">
        <v>4591000</v>
      </c>
      <c r="Q266" s="10">
        <v>900000</v>
      </c>
      <c r="R266" s="10">
        <f t="shared" si="53"/>
        <v>7890000</v>
      </c>
      <c r="S266" s="10">
        <f t="shared" si="54"/>
        <v>1367600</v>
      </c>
      <c r="T266" s="10">
        <f t="shared" si="55"/>
        <v>7495500</v>
      </c>
      <c r="U266" s="10">
        <f t="shared" si="56"/>
        <v>1367600</v>
      </c>
      <c r="V266" s="10">
        <f t="shared" si="57"/>
        <v>7101000</v>
      </c>
      <c r="W266" s="10">
        <f t="shared" si="58"/>
        <v>1052000</v>
      </c>
      <c r="X266" s="10">
        <f t="shared" si="59"/>
        <v>6036376</v>
      </c>
      <c r="Y266" s="10">
        <f t="shared" si="60"/>
        <v>946800</v>
      </c>
      <c r="Z266" s="10">
        <f t="shared" si="61"/>
        <v>4829732</v>
      </c>
      <c r="AA266" s="10">
        <f t="shared" si="62"/>
        <v>946800</v>
      </c>
      <c r="AB266" s="11" t="s">
        <v>298</v>
      </c>
      <c r="AD266" s="94">
        <f>VLOOKUP(A266,'ANEXO No. 1'!$A:$K,5,0)</f>
        <v>7</v>
      </c>
      <c r="AE266" s="88">
        <f>VLOOKUP(A266,'ANEXO No. 1'!$A:$K,6,0)</f>
        <v>32</v>
      </c>
      <c r="AF266" s="97">
        <f>VLOOKUP(A266,'ANEXO No. 1'!$A:$K,7,0)</f>
        <v>1</v>
      </c>
      <c r="AG266" s="62">
        <f>VLOOKUP(A266,'ANEXO No. 1'!$A:$K,8,0)</f>
        <v>7500000</v>
      </c>
      <c r="AH266" s="62">
        <f>VLOOKUP(A266,'ANEXO No. 1'!$A:$K,9,0)</f>
        <v>7500000</v>
      </c>
      <c r="AI266" s="62">
        <f>VLOOKUP(A266,'ANEXO No. 1'!$A:$K,10,0)</f>
        <v>1300000</v>
      </c>
      <c r="AJ266" s="62">
        <f t="shared" si="63"/>
        <v>7878300</v>
      </c>
      <c r="AK266" s="62">
        <f t="shared" si="64"/>
        <v>8634900</v>
      </c>
      <c r="AL266" s="62">
        <f t="shared" si="65"/>
        <v>1367600</v>
      </c>
      <c r="AM266" s="11" t="str">
        <f>VLOOKUP(A266,'ANEXO No. 1'!$A:$K,11,0)</f>
        <v>FCE</v>
      </c>
    </row>
    <row r="267" spans="1:39" s="12" customFormat="1" ht="12" customHeight="1" x14ac:dyDescent="0.25">
      <c r="A267" s="8">
        <v>260</v>
      </c>
      <c r="B267" s="9" t="s">
        <v>296</v>
      </c>
      <c r="C267" s="9" t="s">
        <v>317</v>
      </c>
      <c r="D267" s="9" t="s">
        <v>296</v>
      </c>
      <c r="E267" s="35">
        <v>1</v>
      </c>
      <c r="F267" s="35">
        <v>37</v>
      </c>
      <c r="G267" s="8">
        <v>1</v>
      </c>
      <c r="H267" s="10">
        <v>2500000</v>
      </c>
      <c r="I267" s="10">
        <v>1300000</v>
      </c>
      <c r="J267" s="10">
        <v>2375000</v>
      </c>
      <c r="K267" s="10">
        <v>1300000</v>
      </c>
      <c r="L267" s="10">
        <v>2250000</v>
      </c>
      <c r="M267" s="10">
        <v>1000000</v>
      </c>
      <c r="N267" s="10">
        <v>1913000</v>
      </c>
      <c r="O267" s="10">
        <v>900000</v>
      </c>
      <c r="P267" s="10">
        <v>1531000</v>
      </c>
      <c r="Q267" s="10">
        <v>900000</v>
      </c>
      <c r="R267" s="10">
        <f t="shared" si="53"/>
        <v>2630000</v>
      </c>
      <c r="S267" s="10">
        <f t="shared" si="54"/>
        <v>1367600</v>
      </c>
      <c r="T267" s="10">
        <f t="shared" si="55"/>
        <v>2498500</v>
      </c>
      <c r="U267" s="10">
        <f t="shared" si="56"/>
        <v>1367600</v>
      </c>
      <c r="V267" s="10">
        <f t="shared" si="57"/>
        <v>2367000</v>
      </c>
      <c r="W267" s="10">
        <f t="shared" si="58"/>
        <v>1052000</v>
      </c>
      <c r="X267" s="10">
        <f t="shared" si="59"/>
        <v>2012476</v>
      </c>
      <c r="Y267" s="10">
        <f t="shared" si="60"/>
        <v>946800</v>
      </c>
      <c r="Z267" s="10">
        <f t="shared" si="61"/>
        <v>1610612</v>
      </c>
      <c r="AA267" s="10">
        <f t="shared" si="62"/>
        <v>946800</v>
      </c>
      <c r="AB267" s="11" t="s">
        <v>298</v>
      </c>
      <c r="AD267" s="94">
        <f>VLOOKUP(A267,'ANEXO No. 1'!$A:$K,5,0)</f>
        <v>1</v>
      </c>
      <c r="AE267" s="88">
        <f>VLOOKUP(A267,'ANEXO No. 1'!$A:$K,6,0)</f>
        <v>37</v>
      </c>
      <c r="AF267" s="97">
        <f>VLOOKUP(A267,'ANEXO No. 1'!$A:$K,7,0)</f>
        <v>1</v>
      </c>
      <c r="AG267" s="62">
        <f>VLOOKUP(A267,'ANEXO No. 1'!$A:$K,8,0)</f>
        <v>2500000</v>
      </c>
      <c r="AH267" s="62">
        <f>VLOOKUP(A267,'ANEXO No. 1'!$A:$K,9,0)</f>
        <v>2500000</v>
      </c>
      <c r="AI267" s="62">
        <f>VLOOKUP(A267,'ANEXO No. 1'!$A:$K,10,0)</f>
        <v>1300000</v>
      </c>
      <c r="AJ267" s="62">
        <f t="shared" si="63"/>
        <v>2878300</v>
      </c>
      <c r="AK267" s="62">
        <f t="shared" si="64"/>
        <v>3634900</v>
      </c>
      <c r="AL267" s="62">
        <f t="shared" si="65"/>
        <v>1367600</v>
      </c>
      <c r="AM267" s="11" t="str">
        <f>VLOOKUP(A267,'ANEXO No. 1'!$A:$K,11,0)</f>
        <v>FCE</v>
      </c>
    </row>
    <row r="268" spans="1:39" s="12" customFormat="1" ht="12" customHeight="1" x14ac:dyDescent="0.25">
      <c r="A268" s="8">
        <v>261</v>
      </c>
      <c r="B268" s="9" t="s">
        <v>296</v>
      </c>
      <c r="C268" s="9" t="s">
        <v>318</v>
      </c>
      <c r="D268" s="9" t="s">
        <v>296</v>
      </c>
      <c r="E268" s="35">
        <v>6</v>
      </c>
      <c r="F268" s="35">
        <v>37</v>
      </c>
      <c r="G268" s="8">
        <v>1</v>
      </c>
      <c r="H268" s="10">
        <v>12500000</v>
      </c>
      <c r="I268" s="10">
        <v>1300000</v>
      </c>
      <c r="J268" s="10">
        <v>11875000</v>
      </c>
      <c r="K268" s="10">
        <v>1300000</v>
      </c>
      <c r="L268" s="10">
        <v>11250000</v>
      </c>
      <c r="M268" s="10">
        <v>1000000</v>
      </c>
      <c r="N268" s="10">
        <v>9563000</v>
      </c>
      <c r="O268" s="10">
        <v>900000</v>
      </c>
      <c r="P268" s="10">
        <v>7651000</v>
      </c>
      <c r="Q268" s="10">
        <v>900000</v>
      </c>
      <c r="R268" s="10">
        <f t="shared" si="53"/>
        <v>13150000</v>
      </c>
      <c r="S268" s="10">
        <f t="shared" si="54"/>
        <v>1367600</v>
      </c>
      <c r="T268" s="10">
        <f t="shared" si="55"/>
        <v>12492500</v>
      </c>
      <c r="U268" s="10">
        <f t="shared" si="56"/>
        <v>1367600</v>
      </c>
      <c r="V268" s="10">
        <f t="shared" si="57"/>
        <v>11835000</v>
      </c>
      <c r="W268" s="10">
        <f t="shared" si="58"/>
        <v>1052000</v>
      </c>
      <c r="X268" s="10">
        <f t="shared" si="59"/>
        <v>10060276</v>
      </c>
      <c r="Y268" s="10">
        <f t="shared" si="60"/>
        <v>946800</v>
      </c>
      <c r="Z268" s="10">
        <f t="shared" si="61"/>
        <v>8048852</v>
      </c>
      <c r="AA268" s="10">
        <f t="shared" si="62"/>
        <v>946800</v>
      </c>
      <c r="AB268" s="11" t="s">
        <v>298</v>
      </c>
      <c r="AD268" s="94">
        <f>VLOOKUP(A268,'ANEXO No. 1'!$A:$K,5,0)</f>
        <v>6</v>
      </c>
      <c r="AE268" s="88">
        <f>VLOOKUP(A268,'ANEXO No. 1'!$A:$K,6,0)</f>
        <v>37</v>
      </c>
      <c r="AF268" s="97">
        <f>VLOOKUP(A268,'ANEXO No. 1'!$A:$K,7,0)</f>
        <v>1</v>
      </c>
      <c r="AG268" s="62">
        <f>VLOOKUP(A268,'ANEXO No. 1'!$A:$K,8,0)</f>
        <v>12500000</v>
      </c>
      <c r="AH268" s="62">
        <f>VLOOKUP(A268,'ANEXO No. 1'!$A:$K,9,0)</f>
        <v>12500000</v>
      </c>
      <c r="AI268" s="62">
        <f>VLOOKUP(A268,'ANEXO No. 1'!$A:$K,10,0)</f>
        <v>1300000</v>
      </c>
      <c r="AJ268" s="62">
        <f t="shared" si="63"/>
        <v>12878300</v>
      </c>
      <c r="AK268" s="62">
        <f t="shared" si="64"/>
        <v>13634900</v>
      </c>
      <c r="AL268" s="62">
        <f t="shared" si="65"/>
        <v>1367600</v>
      </c>
      <c r="AM268" s="11" t="str">
        <f>VLOOKUP(A268,'ANEXO No. 1'!$A:$K,11,0)</f>
        <v>FCE</v>
      </c>
    </row>
    <row r="269" spans="1:39" s="12" customFormat="1" ht="12" customHeight="1" x14ac:dyDescent="0.25">
      <c r="A269" s="8">
        <v>262</v>
      </c>
      <c r="B269" s="9" t="s">
        <v>296</v>
      </c>
      <c r="C269" s="9" t="s">
        <v>319</v>
      </c>
      <c r="D269" s="9" t="s">
        <v>296</v>
      </c>
      <c r="E269" s="35">
        <v>1</v>
      </c>
      <c r="F269" s="35">
        <v>37</v>
      </c>
      <c r="G269" s="8">
        <v>1</v>
      </c>
      <c r="H269" s="10">
        <v>1500000</v>
      </c>
      <c r="I269" s="10">
        <v>1300000</v>
      </c>
      <c r="J269" s="10">
        <v>1425000</v>
      </c>
      <c r="K269" s="10">
        <v>1300000</v>
      </c>
      <c r="L269" s="10">
        <v>1350000</v>
      </c>
      <c r="M269" s="10">
        <v>1000000</v>
      </c>
      <c r="N269" s="10">
        <v>1148000</v>
      </c>
      <c r="O269" s="10">
        <v>900000</v>
      </c>
      <c r="P269" s="10">
        <v>919000</v>
      </c>
      <c r="Q269" s="10">
        <v>900000</v>
      </c>
      <c r="R269" s="10">
        <f t="shared" si="53"/>
        <v>1578000</v>
      </c>
      <c r="S269" s="10">
        <f t="shared" si="54"/>
        <v>1367600</v>
      </c>
      <c r="T269" s="10">
        <f t="shared" si="55"/>
        <v>1499100</v>
      </c>
      <c r="U269" s="10">
        <f t="shared" si="56"/>
        <v>1367600</v>
      </c>
      <c r="V269" s="10">
        <f t="shared" si="57"/>
        <v>1420200</v>
      </c>
      <c r="W269" s="10">
        <f t="shared" si="58"/>
        <v>1052000</v>
      </c>
      <c r="X269" s="10">
        <f t="shared" si="59"/>
        <v>1207696</v>
      </c>
      <c r="Y269" s="10">
        <f t="shared" si="60"/>
        <v>946800</v>
      </c>
      <c r="Z269" s="10">
        <f t="shared" si="61"/>
        <v>966788</v>
      </c>
      <c r="AA269" s="10">
        <f t="shared" si="62"/>
        <v>946800</v>
      </c>
      <c r="AB269" s="11" t="s">
        <v>298</v>
      </c>
      <c r="AD269" s="94">
        <f>VLOOKUP(A269,'ANEXO No. 1'!$A:$K,5,0)</f>
        <v>1</v>
      </c>
      <c r="AE269" s="88">
        <f>VLOOKUP(A269,'ANEXO No. 1'!$A:$K,6,0)</f>
        <v>37</v>
      </c>
      <c r="AF269" s="97">
        <f>VLOOKUP(A269,'ANEXO No. 1'!$A:$K,7,0)</f>
        <v>1</v>
      </c>
      <c r="AG269" s="62">
        <f>VLOOKUP(A269,'ANEXO No. 1'!$A:$K,8,0)</f>
        <v>1500000</v>
      </c>
      <c r="AH269" s="62">
        <f>VLOOKUP(A269,'ANEXO No. 1'!$A:$K,9,0)</f>
        <v>1500000</v>
      </c>
      <c r="AI269" s="62">
        <f>VLOOKUP(A269,'ANEXO No. 1'!$A:$K,10,0)</f>
        <v>1300000</v>
      </c>
      <c r="AJ269" s="62">
        <f t="shared" si="63"/>
        <v>1878300</v>
      </c>
      <c r="AK269" s="62">
        <f t="shared" si="64"/>
        <v>2634900</v>
      </c>
      <c r="AL269" s="62">
        <f t="shared" si="65"/>
        <v>1367600</v>
      </c>
      <c r="AM269" s="11" t="str">
        <f>VLOOKUP(A269,'ANEXO No. 1'!$A:$K,11,0)</f>
        <v>FCE</v>
      </c>
    </row>
    <row r="270" spans="1:39" s="12" customFormat="1" ht="12" customHeight="1" x14ac:dyDescent="0.25">
      <c r="A270" s="8">
        <v>263</v>
      </c>
      <c r="B270" s="38" t="s">
        <v>309</v>
      </c>
      <c r="C270" s="9" t="s">
        <v>320</v>
      </c>
      <c r="D270" s="38" t="s">
        <v>309</v>
      </c>
      <c r="E270" s="35">
        <v>3</v>
      </c>
      <c r="F270" s="35">
        <v>40</v>
      </c>
      <c r="G270" s="37">
        <v>1</v>
      </c>
      <c r="H270" s="10">
        <v>4000000</v>
      </c>
      <c r="I270" s="10">
        <v>1300000</v>
      </c>
      <c r="J270" s="10">
        <v>3800000</v>
      </c>
      <c r="K270" s="10">
        <v>1300000</v>
      </c>
      <c r="L270" s="10">
        <v>3600000</v>
      </c>
      <c r="M270" s="10">
        <v>1000000</v>
      </c>
      <c r="N270" s="10">
        <v>3060000</v>
      </c>
      <c r="O270" s="10">
        <v>900000</v>
      </c>
      <c r="P270" s="10">
        <v>2448000</v>
      </c>
      <c r="Q270" s="10">
        <v>900000</v>
      </c>
      <c r="R270" s="10">
        <f t="shared" si="53"/>
        <v>4208000</v>
      </c>
      <c r="S270" s="10">
        <f t="shared" si="54"/>
        <v>1367600</v>
      </c>
      <c r="T270" s="10">
        <f t="shared" si="55"/>
        <v>3997600</v>
      </c>
      <c r="U270" s="10">
        <f t="shared" si="56"/>
        <v>1367600</v>
      </c>
      <c r="V270" s="10">
        <f t="shared" si="57"/>
        <v>3787200</v>
      </c>
      <c r="W270" s="10">
        <f t="shared" si="58"/>
        <v>1052000</v>
      </c>
      <c r="X270" s="10">
        <f t="shared" si="59"/>
        <v>3219120</v>
      </c>
      <c r="Y270" s="10">
        <f t="shared" si="60"/>
        <v>946800</v>
      </c>
      <c r="Z270" s="10">
        <f t="shared" si="61"/>
        <v>2575296</v>
      </c>
      <c r="AA270" s="10">
        <f t="shared" si="62"/>
        <v>946800</v>
      </c>
      <c r="AB270" s="11" t="s">
        <v>298</v>
      </c>
      <c r="AD270" s="94">
        <f>VLOOKUP(A270,'ANEXO No. 1'!$A:$K,5,0)</f>
        <v>3</v>
      </c>
      <c r="AE270" s="88">
        <f>VLOOKUP(A270,'ANEXO No. 1'!$A:$K,6,0)</f>
        <v>40</v>
      </c>
      <c r="AF270" s="97">
        <f>VLOOKUP(A270,'ANEXO No. 1'!$A:$K,7,0)</f>
        <v>1</v>
      </c>
      <c r="AG270" s="62">
        <f>VLOOKUP(A270,'ANEXO No. 1'!$A:$K,8,0)</f>
        <v>4000000</v>
      </c>
      <c r="AH270" s="62">
        <f>VLOOKUP(A270,'ANEXO No. 1'!$A:$K,9,0)</f>
        <v>4000000</v>
      </c>
      <c r="AI270" s="62">
        <f>VLOOKUP(A270,'ANEXO No. 1'!$A:$K,10,0)</f>
        <v>1300000</v>
      </c>
      <c r="AJ270" s="62">
        <f t="shared" si="63"/>
        <v>4378300</v>
      </c>
      <c r="AK270" s="62">
        <f t="shared" si="64"/>
        <v>5134900</v>
      </c>
      <c r="AL270" s="62">
        <f t="shared" si="65"/>
        <v>1367600</v>
      </c>
      <c r="AM270" s="11" t="str">
        <f>VLOOKUP(A270,'ANEXO No. 1'!$A:$K,11,0)</f>
        <v>FCE</v>
      </c>
    </row>
    <row r="271" spans="1:39" s="12" customFormat="1" ht="12" customHeight="1" x14ac:dyDescent="0.25">
      <c r="A271" s="8">
        <v>264</v>
      </c>
      <c r="B271" s="38" t="s">
        <v>309</v>
      </c>
      <c r="C271" s="9" t="s">
        <v>321</v>
      </c>
      <c r="D271" s="38" t="s">
        <v>309</v>
      </c>
      <c r="E271" s="35">
        <v>3</v>
      </c>
      <c r="F271" s="35">
        <v>40</v>
      </c>
      <c r="G271" s="37">
        <v>1</v>
      </c>
      <c r="H271" s="10">
        <v>5000000</v>
      </c>
      <c r="I271" s="10">
        <v>1300000</v>
      </c>
      <c r="J271" s="10">
        <v>4750000</v>
      </c>
      <c r="K271" s="10">
        <v>1300000</v>
      </c>
      <c r="L271" s="10">
        <v>4500000</v>
      </c>
      <c r="M271" s="10">
        <v>1000000</v>
      </c>
      <c r="N271" s="10">
        <v>3825000</v>
      </c>
      <c r="O271" s="10">
        <v>900000</v>
      </c>
      <c r="P271" s="10">
        <v>3060000</v>
      </c>
      <c r="Q271" s="10">
        <v>900000</v>
      </c>
      <c r="R271" s="10">
        <f t="shared" si="53"/>
        <v>5260000</v>
      </c>
      <c r="S271" s="10">
        <f t="shared" si="54"/>
        <v>1367600</v>
      </c>
      <c r="T271" s="10">
        <f t="shared" si="55"/>
        <v>4997000</v>
      </c>
      <c r="U271" s="10">
        <f t="shared" si="56"/>
        <v>1367600</v>
      </c>
      <c r="V271" s="10">
        <f t="shared" si="57"/>
        <v>4734000</v>
      </c>
      <c r="W271" s="10">
        <f t="shared" si="58"/>
        <v>1052000</v>
      </c>
      <c r="X271" s="10">
        <f t="shared" si="59"/>
        <v>4023900</v>
      </c>
      <c r="Y271" s="10">
        <f t="shared" si="60"/>
        <v>946800</v>
      </c>
      <c r="Z271" s="10">
        <f t="shared" si="61"/>
        <v>3219120</v>
      </c>
      <c r="AA271" s="10">
        <f t="shared" si="62"/>
        <v>946800</v>
      </c>
      <c r="AB271" s="11" t="s">
        <v>298</v>
      </c>
      <c r="AD271" s="94">
        <f>VLOOKUP(A271,'ANEXO No. 1'!$A:$K,5,0)</f>
        <v>3</v>
      </c>
      <c r="AE271" s="88">
        <f>VLOOKUP(A271,'ANEXO No. 1'!$A:$K,6,0)</f>
        <v>40</v>
      </c>
      <c r="AF271" s="97">
        <f>VLOOKUP(A271,'ANEXO No. 1'!$A:$K,7,0)</f>
        <v>1</v>
      </c>
      <c r="AG271" s="62">
        <f>VLOOKUP(A271,'ANEXO No. 1'!$A:$K,8,0)</f>
        <v>5000000</v>
      </c>
      <c r="AH271" s="62">
        <f>VLOOKUP(A271,'ANEXO No. 1'!$A:$K,9,0)</f>
        <v>5000000</v>
      </c>
      <c r="AI271" s="62">
        <f>VLOOKUP(A271,'ANEXO No. 1'!$A:$K,10,0)</f>
        <v>1300000</v>
      </c>
      <c r="AJ271" s="62">
        <f t="shared" si="63"/>
        <v>5378300</v>
      </c>
      <c r="AK271" s="62">
        <f t="shared" si="64"/>
        <v>6134900</v>
      </c>
      <c r="AL271" s="62">
        <f t="shared" si="65"/>
        <v>1367600</v>
      </c>
      <c r="AM271" s="11" t="str">
        <f>VLOOKUP(A271,'ANEXO No. 1'!$A:$K,11,0)</f>
        <v>FCE</v>
      </c>
    </row>
    <row r="272" spans="1:39" s="12" customFormat="1" ht="12" customHeight="1" x14ac:dyDescent="0.25">
      <c r="A272" s="8">
        <v>265</v>
      </c>
      <c r="B272" s="38" t="s">
        <v>309</v>
      </c>
      <c r="C272" s="9" t="s">
        <v>322</v>
      </c>
      <c r="D272" s="38" t="s">
        <v>309</v>
      </c>
      <c r="E272" s="35">
        <v>3</v>
      </c>
      <c r="F272" s="35">
        <v>32</v>
      </c>
      <c r="G272" s="37">
        <v>1</v>
      </c>
      <c r="H272" s="10">
        <v>5500000</v>
      </c>
      <c r="I272" s="10">
        <v>1300000</v>
      </c>
      <c r="J272" s="10">
        <v>5225000</v>
      </c>
      <c r="K272" s="10">
        <v>1300000</v>
      </c>
      <c r="L272" s="10">
        <v>4950000</v>
      </c>
      <c r="M272" s="10">
        <v>1000000</v>
      </c>
      <c r="N272" s="10">
        <v>4208000</v>
      </c>
      <c r="O272" s="10">
        <v>900000</v>
      </c>
      <c r="P272" s="10">
        <v>3367000</v>
      </c>
      <c r="Q272" s="10">
        <v>900000</v>
      </c>
      <c r="R272" s="10">
        <f t="shared" si="53"/>
        <v>5786000</v>
      </c>
      <c r="S272" s="10">
        <f t="shared" si="54"/>
        <v>1367600</v>
      </c>
      <c r="T272" s="10">
        <f t="shared" si="55"/>
        <v>5496700</v>
      </c>
      <c r="U272" s="10">
        <f t="shared" si="56"/>
        <v>1367600</v>
      </c>
      <c r="V272" s="10">
        <f t="shared" si="57"/>
        <v>5207400</v>
      </c>
      <c r="W272" s="10">
        <f t="shared" si="58"/>
        <v>1052000</v>
      </c>
      <c r="X272" s="10">
        <f t="shared" si="59"/>
        <v>4426816</v>
      </c>
      <c r="Y272" s="10">
        <f t="shared" si="60"/>
        <v>946800</v>
      </c>
      <c r="Z272" s="10">
        <f t="shared" si="61"/>
        <v>3542084</v>
      </c>
      <c r="AA272" s="10">
        <f t="shared" si="62"/>
        <v>946800</v>
      </c>
      <c r="AB272" s="11" t="s">
        <v>298</v>
      </c>
      <c r="AD272" s="94">
        <f>VLOOKUP(A272,'ANEXO No. 1'!$A:$K,5,0)</f>
        <v>3</v>
      </c>
      <c r="AE272" s="88">
        <f>VLOOKUP(A272,'ANEXO No. 1'!$A:$K,6,0)</f>
        <v>32</v>
      </c>
      <c r="AF272" s="97">
        <f>VLOOKUP(A272,'ANEXO No. 1'!$A:$K,7,0)</f>
        <v>1</v>
      </c>
      <c r="AG272" s="62">
        <f>VLOOKUP(A272,'ANEXO No. 1'!$A:$K,8,0)</f>
        <v>5500000</v>
      </c>
      <c r="AH272" s="62">
        <f>VLOOKUP(A272,'ANEXO No. 1'!$A:$K,9,0)</f>
        <v>5500000</v>
      </c>
      <c r="AI272" s="62">
        <f>VLOOKUP(A272,'ANEXO No. 1'!$A:$K,10,0)</f>
        <v>1300000</v>
      </c>
      <c r="AJ272" s="62">
        <f t="shared" si="63"/>
        <v>5878300</v>
      </c>
      <c r="AK272" s="62">
        <f t="shared" si="64"/>
        <v>6634900</v>
      </c>
      <c r="AL272" s="62">
        <f t="shared" si="65"/>
        <v>1367600</v>
      </c>
      <c r="AM272" s="11" t="str">
        <f>VLOOKUP(A272,'ANEXO No. 1'!$A:$K,11,0)</f>
        <v>FCE</v>
      </c>
    </row>
    <row r="273" spans="1:39" s="12" customFormat="1" ht="12" customHeight="1" x14ac:dyDescent="0.25">
      <c r="A273" s="8">
        <v>266</v>
      </c>
      <c r="B273" s="38" t="s">
        <v>309</v>
      </c>
      <c r="C273" s="36" t="s">
        <v>323</v>
      </c>
      <c r="D273" s="38" t="s">
        <v>309</v>
      </c>
      <c r="E273" s="35">
        <v>1</v>
      </c>
      <c r="F273" s="35">
        <v>40</v>
      </c>
      <c r="G273" s="37">
        <v>1</v>
      </c>
      <c r="H273" s="10">
        <v>1500000</v>
      </c>
      <c r="I273" s="10">
        <v>1300000</v>
      </c>
      <c r="J273" s="10">
        <v>1425000</v>
      </c>
      <c r="K273" s="10">
        <v>1300000</v>
      </c>
      <c r="L273" s="10">
        <v>1350000</v>
      </c>
      <c r="M273" s="10">
        <v>1000000</v>
      </c>
      <c r="N273" s="10">
        <v>1148000</v>
      </c>
      <c r="O273" s="10">
        <v>900000</v>
      </c>
      <c r="P273" s="10">
        <v>919000</v>
      </c>
      <c r="Q273" s="10">
        <v>900000</v>
      </c>
      <c r="R273" s="10">
        <f t="shared" si="53"/>
        <v>1578000</v>
      </c>
      <c r="S273" s="10">
        <f t="shared" si="54"/>
        <v>1367600</v>
      </c>
      <c r="T273" s="10">
        <f t="shared" si="55"/>
        <v>1499100</v>
      </c>
      <c r="U273" s="10">
        <f t="shared" si="56"/>
        <v>1367600</v>
      </c>
      <c r="V273" s="10">
        <f t="shared" si="57"/>
        <v>1420200</v>
      </c>
      <c r="W273" s="10">
        <f t="shared" si="58"/>
        <v>1052000</v>
      </c>
      <c r="X273" s="10">
        <f t="shared" si="59"/>
        <v>1207696</v>
      </c>
      <c r="Y273" s="10">
        <f t="shared" si="60"/>
        <v>946800</v>
      </c>
      <c r="Z273" s="10">
        <f t="shared" si="61"/>
        <v>966788</v>
      </c>
      <c r="AA273" s="10">
        <f t="shared" si="62"/>
        <v>946800</v>
      </c>
      <c r="AB273" s="11" t="s">
        <v>298</v>
      </c>
      <c r="AD273" s="94">
        <f>VLOOKUP(A273,'ANEXO No. 1'!$A:$K,5,0)</f>
        <v>1</v>
      </c>
      <c r="AE273" s="88">
        <f>VLOOKUP(A273,'ANEXO No. 1'!$A:$K,6,0)</f>
        <v>40</v>
      </c>
      <c r="AF273" s="97">
        <f>VLOOKUP(A273,'ANEXO No. 1'!$A:$K,7,0)</f>
        <v>1</v>
      </c>
      <c r="AG273" s="62">
        <f>VLOOKUP(A273,'ANEXO No. 1'!$A:$K,8,0)</f>
        <v>1500000</v>
      </c>
      <c r="AH273" s="62">
        <f>VLOOKUP(A273,'ANEXO No. 1'!$A:$K,9,0)</f>
        <v>1500000</v>
      </c>
      <c r="AI273" s="62">
        <f>VLOOKUP(A273,'ANEXO No. 1'!$A:$K,10,0)</f>
        <v>1300000</v>
      </c>
      <c r="AJ273" s="62">
        <f t="shared" si="63"/>
        <v>1878300</v>
      </c>
      <c r="AK273" s="62">
        <f t="shared" si="64"/>
        <v>2634900</v>
      </c>
      <c r="AL273" s="62">
        <f t="shared" si="65"/>
        <v>1367600</v>
      </c>
      <c r="AM273" s="11" t="str">
        <f>VLOOKUP(A273,'ANEXO No. 1'!$A:$K,11,0)</f>
        <v>FCE</v>
      </c>
    </row>
    <row r="274" spans="1:39" s="12" customFormat="1" ht="12" customHeight="1" x14ac:dyDescent="0.25">
      <c r="A274" s="8">
        <v>267</v>
      </c>
      <c r="B274" s="38" t="s">
        <v>309</v>
      </c>
      <c r="C274" s="36" t="s">
        <v>324</v>
      </c>
      <c r="D274" s="38" t="s">
        <v>309</v>
      </c>
      <c r="E274" s="35">
        <v>1</v>
      </c>
      <c r="F274" s="35">
        <v>40</v>
      </c>
      <c r="G274" s="37">
        <v>1</v>
      </c>
      <c r="H274" s="10">
        <v>1500000</v>
      </c>
      <c r="I274" s="10">
        <v>1300000</v>
      </c>
      <c r="J274" s="10">
        <v>1425000</v>
      </c>
      <c r="K274" s="10">
        <v>1300000</v>
      </c>
      <c r="L274" s="10">
        <v>1350000</v>
      </c>
      <c r="M274" s="10">
        <v>1000000</v>
      </c>
      <c r="N274" s="10">
        <v>1148000</v>
      </c>
      <c r="O274" s="10">
        <v>900000</v>
      </c>
      <c r="P274" s="10">
        <v>919000</v>
      </c>
      <c r="Q274" s="10">
        <v>900000</v>
      </c>
      <c r="R274" s="10">
        <f t="shared" si="53"/>
        <v>1578000</v>
      </c>
      <c r="S274" s="10">
        <f t="shared" si="54"/>
        <v>1367600</v>
      </c>
      <c r="T274" s="10">
        <f t="shared" si="55"/>
        <v>1499100</v>
      </c>
      <c r="U274" s="10">
        <f t="shared" si="56"/>
        <v>1367600</v>
      </c>
      <c r="V274" s="10">
        <f t="shared" si="57"/>
        <v>1420200</v>
      </c>
      <c r="W274" s="10">
        <f t="shared" si="58"/>
        <v>1052000</v>
      </c>
      <c r="X274" s="10">
        <f t="shared" si="59"/>
        <v>1207696</v>
      </c>
      <c r="Y274" s="10">
        <f t="shared" si="60"/>
        <v>946800</v>
      </c>
      <c r="Z274" s="10">
        <f t="shared" si="61"/>
        <v>966788</v>
      </c>
      <c r="AA274" s="10">
        <f t="shared" si="62"/>
        <v>946800</v>
      </c>
      <c r="AB274" s="11" t="s">
        <v>298</v>
      </c>
      <c r="AD274" s="94">
        <f>VLOOKUP(A274,'ANEXO No. 1'!$A:$K,5,0)</f>
        <v>1</v>
      </c>
      <c r="AE274" s="88">
        <f>VLOOKUP(A274,'ANEXO No. 1'!$A:$K,6,0)</f>
        <v>40</v>
      </c>
      <c r="AF274" s="97">
        <f>VLOOKUP(A274,'ANEXO No. 1'!$A:$K,7,0)</f>
        <v>1</v>
      </c>
      <c r="AG274" s="62">
        <f>VLOOKUP(A274,'ANEXO No. 1'!$A:$K,8,0)</f>
        <v>1500000</v>
      </c>
      <c r="AH274" s="62">
        <f>VLOOKUP(A274,'ANEXO No. 1'!$A:$K,9,0)</f>
        <v>1500000</v>
      </c>
      <c r="AI274" s="62">
        <f>VLOOKUP(A274,'ANEXO No. 1'!$A:$K,10,0)</f>
        <v>1300000</v>
      </c>
      <c r="AJ274" s="62">
        <f t="shared" si="63"/>
        <v>1878300</v>
      </c>
      <c r="AK274" s="62">
        <f t="shared" si="64"/>
        <v>2634900</v>
      </c>
      <c r="AL274" s="62">
        <f t="shared" si="65"/>
        <v>1367600</v>
      </c>
      <c r="AM274" s="11" t="str">
        <f>VLOOKUP(A274,'ANEXO No. 1'!$A:$K,11,0)</f>
        <v>FCE</v>
      </c>
    </row>
    <row r="275" spans="1:39" s="12" customFormat="1" ht="12" customHeight="1" x14ac:dyDescent="0.25">
      <c r="A275" s="8">
        <v>268</v>
      </c>
      <c r="B275" s="38" t="s">
        <v>309</v>
      </c>
      <c r="C275" s="36" t="s">
        <v>325</v>
      </c>
      <c r="D275" s="38" t="s">
        <v>309</v>
      </c>
      <c r="E275" s="35">
        <v>6</v>
      </c>
      <c r="F275" s="35">
        <v>30</v>
      </c>
      <c r="G275" s="37">
        <v>1</v>
      </c>
      <c r="H275" s="10">
        <v>6621000</v>
      </c>
      <c r="I275" s="10">
        <v>1300000</v>
      </c>
      <c r="J275" s="10">
        <v>6305000</v>
      </c>
      <c r="K275" s="10">
        <v>1300000</v>
      </c>
      <c r="L275" s="10">
        <v>5990000</v>
      </c>
      <c r="M275" s="10">
        <v>1000000</v>
      </c>
      <c r="N275" s="10">
        <v>5675000</v>
      </c>
      <c r="O275" s="10">
        <v>900000</v>
      </c>
      <c r="P275" s="10">
        <v>5360000</v>
      </c>
      <c r="Q275" s="10">
        <v>900000</v>
      </c>
      <c r="R275" s="10">
        <f t="shared" si="53"/>
        <v>6965292</v>
      </c>
      <c r="S275" s="10">
        <f t="shared" si="54"/>
        <v>1367600</v>
      </c>
      <c r="T275" s="10">
        <f t="shared" si="55"/>
        <v>6632860</v>
      </c>
      <c r="U275" s="10">
        <f t="shared" si="56"/>
        <v>1367600</v>
      </c>
      <c r="V275" s="10">
        <f t="shared" si="57"/>
        <v>6301480</v>
      </c>
      <c r="W275" s="10">
        <f t="shared" si="58"/>
        <v>1052000</v>
      </c>
      <c r="X275" s="10">
        <f t="shared" si="59"/>
        <v>5970100</v>
      </c>
      <c r="Y275" s="10">
        <f t="shared" si="60"/>
        <v>946800</v>
      </c>
      <c r="Z275" s="10">
        <f t="shared" si="61"/>
        <v>5638720</v>
      </c>
      <c r="AA275" s="10">
        <f t="shared" si="62"/>
        <v>946800</v>
      </c>
      <c r="AB275" s="11" t="s">
        <v>298</v>
      </c>
      <c r="AD275" s="94">
        <f>VLOOKUP(A275,'ANEXO No. 1'!$A:$K,5,0)</f>
        <v>6</v>
      </c>
      <c r="AE275" s="88">
        <f>VLOOKUP(A275,'ANEXO No. 1'!$A:$K,6,0)</f>
        <v>30</v>
      </c>
      <c r="AF275" s="97">
        <f>VLOOKUP(A275,'ANEXO No. 1'!$A:$K,7,0)</f>
        <v>1</v>
      </c>
      <c r="AG275" s="62">
        <f>VLOOKUP(A275,'ANEXO No. 1'!$A:$K,8,0)</f>
        <v>6305000</v>
      </c>
      <c r="AH275" s="62">
        <f>VLOOKUP(A275,'ANEXO No. 1'!$A:$K,9,0)</f>
        <v>6305000</v>
      </c>
      <c r="AI275" s="62">
        <f>VLOOKUP(A275,'ANEXO No. 1'!$A:$K,10,0)</f>
        <v>1300000</v>
      </c>
      <c r="AJ275" s="62">
        <f t="shared" si="63"/>
        <v>6683300</v>
      </c>
      <c r="AK275" s="62">
        <f t="shared" si="64"/>
        <v>7439900</v>
      </c>
      <c r="AL275" s="62">
        <f t="shared" si="65"/>
        <v>1367600</v>
      </c>
      <c r="AM275" s="11" t="str">
        <f>VLOOKUP(A275,'ANEXO No. 1'!$A:$K,11,0)</f>
        <v>FCE</v>
      </c>
    </row>
    <row r="276" spans="1:39" s="12" customFormat="1" ht="12" customHeight="1" x14ac:dyDescent="0.25">
      <c r="A276" s="8">
        <v>269</v>
      </c>
      <c r="B276" s="38" t="s">
        <v>309</v>
      </c>
      <c r="C276" s="36" t="s">
        <v>326</v>
      </c>
      <c r="D276" s="38" t="s">
        <v>309</v>
      </c>
      <c r="E276" s="35">
        <v>4</v>
      </c>
      <c r="F276" s="35">
        <v>45</v>
      </c>
      <c r="G276" s="37">
        <v>1</v>
      </c>
      <c r="H276" s="10">
        <v>18500000</v>
      </c>
      <c r="I276" s="10">
        <v>1300000</v>
      </c>
      <c r="J276" s="10">
        <v>17575000</v>
      </c>
      <c r="K276" s="10">
        <v>1300000</v>
      </c>
      <c r="L276" s="10">
        <v>16650000</v>
      </c>
      <c r="M276" s="10">
        <v>1000000</v>
      </c>
      <c r="N276" s="10">
        <v>14153000</v>
      </c>
      <c r="O276" s="10">
        <v>900000</v>
      </c>
      <c r="P276" s="10">
        <v>11323000</v>
      </c>
      <c r="Q276" s="10">
        <v>900000</v>
      </c>
      <c r="R276" s="10">
        <f t="shared" si="53"/>
        <v>19462000</v>
      </c>
      <c r="S276" s="10">
        <f t="shared" si="54"/>
        <v>1367600</v>
      </c>
      <c r="T276" s="10">
        <f t="shared" si="55"/>
        <v>18488900</v>
      </c>
      <c r="U276" s="10">
        <f t="shared" si="56"/>
        <v>1367600</v>
      </c>
      <c r="V276" s="10">
        <f t="shared" si="57"/>
        <v>17515800</v>
      </c>
      <c r="W276" s="10">
        <f t="shared" si="58"/>
        <v>1052000</v>
      </c>
      <c r="X276" s="10">
        <f t="shared" si="59"/>
        <v>14888956</v>
      </c>
      <c r="Y276" s="10">
        <f t="shared" si="60"/>
        <v>946800</v>
      </c>
      <c r="Z276" s="10">
        <f t="shared" si="61"/>
        <v>11911796</v>
      </c>
      <c r="AA276" s="10">
        <f t="shared" si="62"/>
        <v>946800</v>
      </c>
      <c r="AB276" s="11" t="s">
        <v>298</v>
      </c>
      <c r="AD276" s="94">
        <f>VLOOKUP(A276,'ANEXO No. 1'!$A:$K,5,0)</f>
        <v>4</v>
      </c>
      <c r="AE276" s="88">
        <f>VLOOKUP(A276,'ANEXO No. 1'!$A:$K,6,0)</f>
        <v>45</v>
      </c>
      <c r="AF276" s="97">
        <f>VLOOKUP(A276,'ANEXO No. 1'!$A:$K,7,0)</f>
        <v>1</v>
      </c>
      <c r="AG276" s="62">
        <f>VLOOKUP(A276,'ANEXO No. 1'!$A:$K,8,0)</f>
        <v>18500000</v>
      </c>
      <c r="AH276" s="62">
        <f>VLOOKUP(A276,'ANEXO No. 1'!$A:$K,9,0)</f>
        <v>18500000</v>
      </c>
      <c r="AI276" s="62">
        <f>VLOOKUP(A276,'ANEXO No. 1'!$A:$K,10,0)</f>
        <v>1300000</v>
      </c>
      <c r="AJ276" s="62">
        <f t="shared" si="63"/>
        <v>18878300</v>
      </c>
      <c r="AK276" s="62">
        <f t="shared" si="64"/>
        <v>19634900</v>
      </c>
      <c r="AL276" s="62">
        <f t="shared" si="65"/>
        <v>1367600</v>
      </c>
      <c r="AM276" s="11" t="str">
        <f>VLOOKUP(A276,'ANEXO No. 1'!$A:$K,11,0)</f>
        <v>FCE</v>
      </c>
    </row>
    <row r="277" spans="1:39" s="12" customFormat="1" ht="12" customHeight="1" x14ac:dyDescent="0.25">
      <c r="A277" s="8">
        <v>270</v>
      </c>
      <c r="B277" s="38" t="s">
        <v>309</v>
      </c>
      <c r="C277" s="36" t="s">
        <v>327</v>
      </c>
      <c r="D277" s="38" t="s">
        <v>309</v>
      </c>
      <c r="E277" s="40">
        <v>1</v>
      </c>
      <c r="F277" s="40">
        <v>50</v>
      </c>
      <c r="G277" s="37">
        <v>2</v>
      </c>
      <c r="H277" s="10">
        <v>11170000</v>
      </c>
      <c r="I277" s="10">
        <v>1300000</v>
      </c>
      <c r="J277" s="10">
        <v>10638000</v>
      </c>
      <c r="K277" s="10">
        <v>1300000</v>
      </c>
      <c r="L277" s="10">
        <v>9250000</v>
      </c>
      <c r="M277" s="10">
        <v>1000000</v>
      </c>
      <c r="N277" s="10">
        <v>9575000</v>
      </c>
      <c r="O277" s="10">
        <v>900000</v>
      </c>
      <c r="P277" s="10">
        <v>9043000</v>
      </c>
      <c r="Q277" s="10">
        <v>900000</v>
      </c>
      <c r="R277" s="10">
        <f t="shared" si="53"/>
        <v>11750840</v>
      </c>
      <c r="S277" s="10">
        <f t="shared" si="54"/>
        <v>1367600</v>
      </c>
      <c r="T277" s="10">
        <f t="shared" si="55"/>
        <v>11191176</v>
      </c>
      <c r="U277" s="10">
        <f t="shared" si="56"/>
        <v>1367600</v>
      </c>
      <c r="V277" s="10">
        <f t="shared" si="57"/>
        <v>9731000</v>
      </c>
      <c r="W277" s="10">
        <f t="shared" si="58"/>
        <v>1052000</v>
      </c>
      <c r="X277" s="10">
        <f t="shared" si="59"/>
        <v>10072900</v>
      </c>
      <c r="Y277" s="10">
        <f t="shared" si="60"/>
        <v>946800</v>
      </c>
      <c r="Z277" s="10">
        <f t="shared" si="61"/>
        <v>9513236</v>
      </c>
      <c r="AA277" s="10">
        <f t="shared" si="62"/>
        <v>946800</v>
      </c>
      <c r="AB277" s="11" t="s">
        <v>298</v>
      </c>
      <c r="AD277" s="94">
        <f>VLOOKUP(A277,'ANEXO No. 1'!$A:$K,5,0)</f>
        <v>1</v>
      </c>
      <c r="AE277" s="88">
        <f>VLOOKUP(A277,'ANEXO No. 1'!$A:$K,6,0)</f>
        <v>50</v>
      </c>
      <c r="AF277" s="97">
        <f>VLOOKUP(A277,'ANEXO No. 1'!$A:$K,7,0)</f>
        <v>2</v>
      </c>
      <c r="AG277" s="62">
        <f>VLOOKUP(A277,'ANEXO No. 1'!$A:$K,8,0)</f>
        <v>18500000</v>
      </c>
      <c r="AH277" s="62">
        <f>VLOOKUP(A277,'ANEXO No. 1'!$A:$K,9,0)</f>
        <v>37000000</v>
      </c>
      <c r="AI277" s="62">
        <f>VLOOKUP(A277,'ANEXO No. 1'!$A:$K,10,0)</f>
        <v>1300000</v>
      </c>
      <c r="AJ277" s="62">
        <f t="shared" si="63"/>
        <v>18878300</v>
      </c>
      <c r="AK277" s="62">
        <f t="shared" si="64"/>
        <v>38134900</v>
      </c>
      <c r="AL277" s="62">
        <f t="shared" si="65"/>
        <v>1367600</v>
      </c>
      <c r="AM277" s="11" t="str">
        <f>VLOOKUP(A277,'ANEXO No. 1'!$A:$K,11,0)</f>
        <v>FCE</v>
      </c>
    </row>
    <row r="278" spans="1:39" s="12" customFormat="1" ht="12" customHeight="1" x14ac:dyDescent="0.25">
      <c r="A278" s="8">
        <v>271</v>
      </c>
      <c r="B278" s="38" t="s">
        <v>309</v>
      </c>
      <c r="C278" s="36" t="s">
        <v>328</v>
      </c>
      <c r="D278" s="38" t="s">
        <v>309</v>
      </c>
      <c r="E278" s="40">
        <v>1</v>
      </c>
      <c r="F278" s="40">
        <v>50</v>
      </c>
      <c r="G278" s="37">
        <v>1</v>
      </c>
      <c r="H278" s="10">
        <v>1686000</v>
      </c>
      <c r="I278" s="10">
        <v>1300000</v>
      </c>
      <c r="J278" s="10">
        <v>1605000</v>
      </c>
      <c r="K278" s="10">
        <v>1300000</v>
      </c>
      <c r="L278" s="10">
        <v>1395000</v>
      </c>
      <c r="M278" s="10">
        <v>1000000</v>
      </c>
      <c r="N278" s="10">
        <v>1445000</v>
      </c>
      <c r="O278" s="10">
        <v>900000</v>
      </c>
      <c r="P278" s="10">
        <v>1365000</v>
      </c>
      <c r="Q278" s="10">
        <v>900000</v>
      </c>
      <c r="R278" s="10">
        <f t="shared" si="53"/>
        <v>1773672</v>
      </c>
      <c r="S278" s="10">
        <f t="shared" si="54"/>
        <v>1367600</v>
      </c>
      <c r="T278" s="10">
        <f t="shared" si="55"/>
        <v>1688460</v>
      </c>
      <c r="U278" s="10">
        <f t="shared" si="56"/>
        <v>1367600</v>
      </c>
      <c r="V278" s="10">
        <f t="shared" si="57"/>
        <v>1467540</v>
      </c>
      <c r="W278" s="10">
        <f t="shared" si="58"/>
        <v>1052000</v>
      </c>
      <c r="X278" s="10">
        <f t="shared" si="59"/>
        <v>1520140</v>
      </c>
      <c r="Y278" s="10">
        <f t="shared" si="60"/>
        <v>946800</v>
      </c>
      <c r="Z278" s="10">
        <f t="shared" si="61"/>
        <v>1435980</v>
      </c>
      <c r="AA278" s="10">
        <f t="shared" si="62"/>
        <v>946800</v>
      </c>
      <c r="AB278" s="11" t="s">
        <v>298</v>
      </c>
      <c r="AD278" s="94">
        <f>VLOOKUP(A278,'ANEXO No. 1'!$A:$K,5,0)</f>
        <v>1</v>
      </c>
      <c r="AE278" s="88">
        <f>VLOOKUP(A278,'ANEXO No. 1'!$A:$K,6,0)</f>
        <v>50</v>
      </c>
      <c r="AF278" s="97">
        <f>VLOOKUP(A278,'ANEXO No. 1'!$A:$K,7,0)</f>
        <v>1</v>
      </c>
      <c r="AG278" s="62">
        <f>VLOOKUP(A278,'ANEXO No. 1'!$A:$K,8,0)</f>
        <v>2790000</v>
      </c>
      <c r="AH278" s="62">
        <f>VLOOKUP(A278,'ANEXO No. 1'!$A:$K,9,0)</f>
        <v>2790000</v>
      </c>
      <c r="AI278" s="62">
        <f>VLOOKUP(A278,'ANEXO No. 1'!$A:$K,10,0)</f>
        <v>1300000</v>
      </c>
      <c r="AJ278" s="62">
        <f t="shared" si="63"/>
        <v>3168300</v>
      </c>
      <c r="AK278" s="62">
        <f t="shared" si="64"/>
        <v>3924900</v>
      </c>
      <c r="AL278" s="62">
        <f t="shared" si="65"/>
        <v>1367600</v>
      </c>
      <c r="AM278" s="11" t="str">
        <f>VLOOKUP(A278,'ANEXO No. 1'!$A:$K,11,0)</f>
        <v>FCE</v>
      </c>
    </row>
    <row r="279" spans="1:39" s="12" customFormat="1" ht="12" customHeight="1" x14ac:dyDescent="0.25">
      <c r="A279" s="8">
        <v>272</v>
      </c>
      <c r="B279" s="38" t="s">
        <v>309</v>
      </c>
      <c r="C279" s="36" t="s">
        <v>329</v>
      </c>
      <c r="D279" s="38" t="s">
        <v>309</v>
      </c>
      <c r="E279" s="40">
        <v>1</v>
      </c>
      <c r="F279" s="40">
        <v>80</v>
      </c>
      <c r="G279" s="37">
        <v>2</v>
      </c>
      <c r="H279" s="10">
        <v>1500000</v>
      </c>
      <c r="I279" s="10">
        <v>1300000</v>
      </c>
      <c r="J279" s="10">
        <v>1425000</v>
      </c>
      <c r="K279" s="10">
        <v>1300000</v>
      </c>
      <c r="L279" s="10">
        <v>1350000</v>
      </c>
      <c r="M279" s="10">
        <v>1000000</v>
      </c>
      <c r="N279" s="10">
        <v>1148000</v>
      </c>
      <c r="O279" s="10">
        <v>900000</v>
      </c>
      <c r="P279" s="10">
        <v>919000</v>
      </c>
      <c r="Q279" s="10">
        <v>900000</v>
      </c>
      <c r="R279" s="10">
        <f t="shared" si="53"/>
        <v>1578000</v>
      </c>
      <c r="S279" s="10">
        <f t="shared" si="54"/>
        <v>1367600</v>
      </c>
      <c r="T279" s="10">
        <f t="shared" si="55"/>
        <v>1499100</v>
      </c>
      <c r="U279" s="10">
        <f t="shared" si="56"/>
        <v>1367600</v>
      </c>
      <c r="V279" s="10">
        <f t="shared" si="57"/>
        <v>1420200</v>
      </c>
      <c r="W279" s="10">
        <f t="shared" si="58"/>
        <v>1052000</v>
      </c>
      <c r="X279" s="10">
        <f t="shared" si="59"/>
        <v>1207696</v>
      </c>
      <c r="Y279" s="10">
        <f t="shared" si="60"/>
        <v>946800</v>
      </c>
      <c r="Z279" s="10">
        <f t="shared" si="61"/>
        <v>966788</v>
      </c>
      <c r="AA279" s="10">
        <f t="shared" si="62"/>
        <v>946800</v>
      </c>
      <c r="AB279" s="11" t="s">
        <v>298</v>
      </c>
      <c r="AD279" s="94">
        <f>VLOOKUP(A279,'ANEXO No. 1'!$A:$K,5,0)</f>
        <v>1</v>
      </c>
      <c r="AE279" s="88">
        <f>VLOOKUP(A279,'ANEXO No. 1'!$A:$K,6,0)</f>
        <v>80</v>
      </c>
      <c r="AF279" s="97">
        <f>VLOOKUP(A279,'ANEXO No. 1'!$A:$K,7,0)</f>
        <v>2</v>
      </c>
      <c r="AG279" s="62">
        <f>VLOOKUP(A279,'ANEXO No. 1'!$A:$K,8,0)</f>
        <v>3000000</v>
      </c>
      <c r="AH279" s="62">
        <f>VLOOKUP(A279,'ANEXO No. 1'!$A:$K,9,0)</f>
        <v>6000000</v>
      </c>
      <c r="AI279" s="62">
        <f>VLOOKUP(A279,'ANEXO No. 1'!$A:$K,10,0)</f>
        <v>1300000</v>
      </c>
      <c r="AJ279" s="62">
        <f t="shared" si="63"/>
        <v>3378300</v>
      </c>
      <c r="AK279" s="62">
        <f t="shared" si="64"/>
        <v>7134900</v>
      </c>
      <c r="AL279" s="62">
        <f t="shared" si="65"/>
        <v>1367600</v>
      </c>
      <c r="AM279" s="11" t="str">
        <f>VLOOKUP(A279,'ANEXO No. 1'!$A:$K,11,0)</f>
        <v>FCE</v>
      </c>
    </row>
    <row r="280" spans="1:39" s="12" customFormat="1" ht="12" customHeight="1" x14ac:dyDescent="0.25">
      <c r="A280" s="8">
        <v>273</v>
      </c>
      <c r="B280" s="38" t="s">
        <v>309</v>
      </c>
      <c r="C280" s="32" t="s">
        <v>330</v>
      </c>
      <c r="D280" s="38" t="s">
        <v>309</v>
      </c>
      <c r="E280" s="40">
        <v>1</v>
      </c>
      <c r="F280" s="40">
        <v>80</v>
      </c>
      <c r="G280" s="37">
        <v>2</v>
      </c>
      <c r="H280" s="10">
        <v>1500000</v>
      </c>
      <c r="I280" s="10">
        <v>1300000</v>
      </c>
      <c r="J280" s="10">
        <v>1425000</v>
      </c>
      <c r="K280" s="10">
        <v>1300000</v>
      </c>
      <c r="L280" s="10">
        <v>1350000</v>
      </c>
      <c r="M280" s="10">
        <v>1000000</v>
      </c>
      <c r="N280" s="10">
        <v>1148000</v>
      </c>
      <c r="O280" s="10">
        <v>900000</v>
      </c>
      <c r="P280" s="10">
        <v>919000</v>
      </c>
      <c r="Q280" s="10">
        <v>900000</v>
      </c>
      <c r="R280" s="10">
        <f t="shared" si="53"/>
        <v>1578000</v>
      </c>
      <c r="S280" s="10">
        <f t="shared" si="54"/>
        <v>1367600</v>
      </c>
      <c r="T280" s="10">
        <f t="shared" si="55"/>
        <v>1499100</v>
      </c>
      <c r="U280" s="10">
        <f t="shared" si="56"/>
        <v>1367600</v>
      </c>
      <c r="V280" s="10">
        <f t="shared" si="57"/>
        <v>1420200</v>
      </c>
      <c r="W280" s="10">
        <f t="shared" si="58"/>
        <v>1052000</v>
      </c>
      <c r="X280" s="10">
        <f t="shared" si="59"/>
        <v>1207696</v>
      </c>
      <c r="Y280" s="10">
        <f t="shared" si="60"/>
        <v>946800</v>
      </c>
      <c r="Z280" s="10">
        <f t="shared" si="61"/>
        <v>966788</v>
      </c>
      <c r="AA280" s="10">
        <f t="shared" si="62"/>
        <v>946800</v>
      </c>
      <c r="AB280" s="11" t="s">
        <v>298</v>
      </c>
      <c r="AD280" s="94">
        <f>VLOOKUP(A280,'ANEXO No. 1'!$A:$K,5,0)</f>
        <v>1</v>
      </c>
      <c r="AE280" s="88">
        <f>VLOOKUP(A280,'ANEXO No. 1'!$A:$K,6,0)</f>
        <v>80</v>
      </c>
      <c r="AF280" s="97">
        <f>VLOOKUP(A280,'ANEXO No. 1'!$A:$K,7,0)</f>
        <v>2</v>
      </c>
      <c r="AG280" s="62">
        <f>VLOOKUP(A280,'ANEXO No. 1'!$A:$K,8,0)</f>
        <v>3000000</v>
      </c>
      <c r="AH280" s="62">
        <f>VLOOKUP(A280,'ANEXO No. 1'!$A:$K,9,0)</f>
        <v>6000000</v>
      </c>
      <c r="AI280" s="62">
        <f>VLOOKUP(A280,'ANEXO No. 1'!$A:$K,10,0)</f>
        <v>1300000</v>
      </c>
      <c r="AJ280" s="62">
        <f t="shared" si="63"/>
        <v>3378300</v>
      </c>
      <c r="AK280" s="62">
        <f t="shared" si="64"/>
        <v>7134900</v>
      </c>
      <c r="AL280" s="62">
        <f t="shared" si="65"/>
        <v>1367600</v>
      </c>
      <c r="AM280" s="11" t="str">
        <f>VLOOKUP(A280,'ANEXO No. 1'!$A:$K,11,0)</f>
        <v>FCE</v>
      </c>
    </row>
    <row r="281" spans="1:39" s="12" customFormat="1" ht="12" customHeight="1" x14ac:dyDescent="0.25">
      <c r="A281" s="8">
        <v>274</v>
      </c>
      <c r="B281" s="38" t="s">
        <v>309</v>
      </c>
      <c r="C281" s="36" t="s">
        <v>331</v>
      </c>
      <c r="D281" s="38" t="s">
        <v>309</v>
      </c>
      <c r="E281" s="40">
        <v>1</v>
      </c>
      <c r="F281" s="40">
        <v>80</v>
      </c>
      <c r="G281" s="37">
        <v>2</v>
      </c>
      <c r="H281" s="10">
        <v>1500000</v>
      </c>
      <c r="I281" s="10">
        <v>1300000</v>
      </c>
      <c r="J281" s="10">
        <v>1425000</v>
      </c>
      <c r="K281" s="10">
        <v>1300000</v>
      </c>
      <c r="L281" s="10">
        <v>1350000</v>
      </c>
      <c r="M281" s="10">
        <v>1000000</v>
      </c>
      <c r="N281" s="10">
        <v>1148000</v>
      </c>
      <c r="O281" s="10">
        <v>900000</v>
      </c>
      <c r="P281" s="10">
        <v>919000</v>
      </c>
      <c r="Q281" s="10">
        <v>900000</v>
      </c>
      <c r="R281" s="10">
        <f t="shared" si="53"/>
        <v>1578000</v>
      </c>
      <c r="S281" s="10">
        <f t="shared" si="54"/>
        <v>1367600</v>
      </c>
      <c r="T281" s="10">
        <f t="shared" si="55"/>
        <v>1499100</v>
      </c>
      <c r="U281" s="10">
        <f t="shared" si="56"/>
        <v>1367600</v>
      </c>
      <c r="V281" s="10">
        <f t="shared" si="57"/>
        <v>1420200</v>
      </c>
      <c r="W281" s="10">
        <f t="shared" si="58"/>
        <v>1052000</v>
      </c>
      <c r="X281" s="10">
        <f t="shared" si="59"/>
        <v>1207696</v>
      </c>
      <c r="Y281" s="10">
        <f t="shared" si="60"/>
        <v>946800</v>
      </c>
      <c r="Z281" s="10">
        <f t="shared" si="61"/>
        <v>966788</v>
      </c>
      <c r="AA281" s="10">
        <f t="shared" si="62"/>
        <v>946800</v>
      </c>
      <c r="AB281" s="11" t="s">
        <v>298</v>
      </c>
      <c r="AD281" s="94">
        <f>VLOOKUP(A281,'ANEXO No. 1'!$A:$K,5,0)</f>
        <v>1</v>
      </c>
      <c r="AE281" s="88">
        <f>VLOOKUP(A281,'ANEXO No. 1'!$A:$K,6,0)</f>
        <v>80</v>
      </c>
      <c r="AF281" s="97">
        <f>VLOOKUP(A281,'ANEXO No. 1'!$A:$K,7,0)</f>
        <v>2</v>
      </c>
      <c r="AG281" s="62">
        <f>VLOOKUP(A281,'ANEXO No. 1'!$A:$K,8,0)</f>
        <v>3000000</v>
      </c>
      <c r="AH281" s="62">
        <f>VLOOKUP(A281,'ANEXO No. 1'!$A:$K,9,0)</f>
        <v>6000000</v>
      </c>
      <c r="AI281" s="62">
        <f>VLOOKUP(A281,'ANEXO No. 1'!$A:$K,10,0)</f>
        <v>1300000</v>
      </c>
      <c r="AJ281" s="62">
        <f t="shared" si="63"/>
        <v>3378300</v>
      </c>
      <c r="AK281" s="62">
        <f t="shared" si="64"/>
        <v>7134900</v>
      </c>
      <c r="AL281" s="62">
        <f t="shared" si="65"/>
        <v>1367600</v>
      </c>
      <c r="AM281" s="11" t="str">
        <f>VLOOKUP(A281,'ANEXO No. 1'!$A:$K,11,0)</f>
        <v>FCE</v>
      </c>
    </row>
    <row r="282" spans="1:39" s="12" customFormat="1" ht="12" customHeight="1" x14ac:dyDescent="0.25">
      <c r="A282" s="8">
        <v>275</v>
      </c>
      <c r="B282" s="38" t="s">
        <v>332</v>
      </c>
      <c r="C282" s="36" t="s">
        <v>333</v>
      </c>
      <c r="D282" s="38" t="s">
        <v>332</v>
      </c>
      <c r="E282" s="41">
        <v>5</v>
      </c>
      <c r="F282" s="40">
        <v>42</v>
      </c>
      <c r="G282" s="40">
        <v>1</v>
      </c>
      <c r="H282" s="10">
        <v>7000000</v>
      </c>
      <c r="I282" s="10">
        <v>1300000</v>
      </c>
      <c r="J282" s="10">
        <v>6650000</v>
      </c>
      <c r="K282" s="10">
        <v>1300000</v>
      </c>
      <c r="L282" s="10">
        <v>6300000</v>
      </c>
      <c r="M282" s="10">
        <v>1000000</v>
      </c>
      <c r="N282" s="10">
        <v>5355000</v>
      </c>
      <c r="O282" s="10">
        <v>900000</v>
      </c>
      <c r="P282" s="10">
        <v>4284000</v>
      </c>
      <c r="Q282" s="10">
        <v>900000</v>
      </c>
      <c r="R282" s="10">
        <f t="shared" si="53"/>
        <v>7364000</v>
      </c>
      <c r="S282" s="10">
        <f t="shared" si="54"/>
        <v>1367600</v>
      </c>
      <c r="T282" s="10">
        <f t="shared" si="55"/>
        <v>6995800</v>
      </c>
      <c r="U282" s="10">
        <f t="shared" si="56"/>
        <v>1367600</v>
      </c>
      <c r="V282" s="10">
        <f t="shared" si="57"/>
        <v>6627600</v>
      </c>
      <c r="W282" s="10">
        <f t="shared" si="58"/>
        <v>1052000</v>
      </c>
      <c r="X282" s="10">
        <f t="shared" si="59"/>
        <v>5633460</v>
      </c>
      <c r="Y282" s="10">
        <f t="shared" si="60"/>
        <v>946800</v>
      </c>
      <c r="Z282" s="10">
        <f t="shared" si="61"/>
        <v>4506768</v>
      </c>
      <c r="AA282" s="10">
        <f t="shared" si="62"/>
        <v>946800</v>
      </c>
      <c r="AB282" s="11" t="s">
        <v>298</v>
      </c>
      <c r="AD282" s="94">
        <f>VLOOKUP(A282,'ANEXO No. 1'!$A:$K,5,0)</f>
        <v>5</v>
      </c>
      <c r="AE282" s="88">
        <f>VLOOKUP(A282,'ANEXO No. 1'!$A:$K,6,0)</f>
        <v>42</v>
      </c>
      <c r="AF282" s="97">
        <f>VLOOKUP(A282,'ANEXO No. 1'!$A:$K,7,0)</f>
        <v>1</v>
      </c>
      <c r="AG282" s="62">
        <f>VLOOKUP(A282,'ANEXO No. 1'!$A:$K,8,0)</f>
        <v>7000000</v>
      </c>
      <c r="AH282" s="62">
        <f>VLOOKUP(A282,'ANEXO No. 1'!$A:$K,9,0)</f>
        <v>7000000</v>
      </c>
      <c r="AI282" s="62">
        <f>VLOOKUP(A282,'ANEXO No. 1'!$A:$K,10,0)</f>
        <v>1300000</v>
      </c>
      <c r="AJ282" s="62">
        <f t="shared" si="63"/>
        <v>7378300</v>
      </c>
      <c r="AK282" s="62">
        <f t="shared" si="64"/>
        <v>8134900</v>
      </c>
      <c r="AL282" s="62">
        <f t="shared" si="65"/>
        <v>1367600</v>
      </c>
      <c r="AM282" s="11" t="str">
        <f>VLOOKUP(A282,'ANEXO No. 1'!$A:$K,11,0)</f>
        <v>FCE</v>
      </c>
    </row>
    <row r="283" spans="1:39" s="12" customFormat="1" ht="12" customHeight="1" x14ac:dyDescent="0.25">
      <c r="A283" s="8">
        <v>276</v>
      </c>
      <c r="B283" s="38" t="s">
        <v>309</v>
      </c>
      <c r="C283" s="36" t="s">
        <v>334</v>
      </c>
      <c r="D283" s="38" t="s">
        <v>309</v>
      </c>
      <c r="E283" s="8">
        <v>2</v>
      </c>
      <c r="F283" s="8">
        <v>30</v>
      </c>
      <c r="G283" s="37">
        <v>1</v>
      </c>
      <c r="H283" s="10">
        <v>3056000</v>
      </c>
      <c r="I283" s="10">
        <v>1300000</v>
      </c>
      <c r="J283" s="10">
        <v>2910000</v>
      </c>
      <c r="K283" s="10">
        <v>1300000</v>
      </c>
      <c r="L283" s="10">
        <v>2765000</v>
      </c>
      <c r="M283" s="10">
        <v>1000000</v>
      </c>
      <c r="N283" s="10">
        <v>2619000</v>
      </c>
      <c r="O283" s="10">
        <v>900000</v>
      </c>
      <c r="P283" s="10">
        <v>2474000</v>
      </c>
      <c r="Q283" s="10">
        <v>900000</v>
      </c>
      <c r="R283" s="10">
        <f t="shared" si="53"/>
        <v>3214912</v>
      </c>
      <c r="S283" s="10">
        <f t="shared" si="54"/>
        <v>1367600</v>
      </c>
      <c r="T283" s="10">
        <f t="shared" si="55"/>
        <v>3061320</v>
      </c>
      <c r="U283" s="10">
        <f t="shared" si="56"/>
        <v>1367600</v>
      </c>
      <c r="V283" s="10">
        <f t="shared" si="57"/>
        <v>2908780</v>
      </c>
      <c r="W283" s="10">
        <f t="shared" si="58"/>
        <v>1052000</v>
      </c>
      <c r="X283" s="10">
        <f t="shared" si="59"/>
        <v>2755188</v>
      </c>
      <c r="Y283" s="10">
        <f t="shared" si="60"/>
        <v>946800</v>
      </c>
      <c r="Z283" s="10">
        <f t="shared" si="61"/>
        <v>2602648</v>
      </c>
      <c r="AA283" s="10">
        <f t="shared" si="62"/>
        <v>946800</v>
      </c>
      <c r="AB283" s="11" t="s">
        <v>298</v>
      </c>
      <c r="AD283" s="94">
        <f>VLOOKUP(A283,'ANEXO No. 1'!$A:$K,5,0)</f>
        <v>2</v>
      </c>
      <c r="AE283" s="88">
        <f>VLOOKUP(A283,'ANEXO No. 1'!$A:$K,6,0)</f>
        <v>30</v>
      </c>
      <c r="AF283" s="97">
        <f>VLOOKUP(A283,'ANEXO No. 1'!$A:$K,7,0)</f>
        <v>1</v>
      </c>
      <c r="AG283" s="62">
        <f>VLOOKUP(A283,'ANEXO No. 1'!$A:$K,8,0)</f>
        <v>2910000</v>
      </c>
      <c r="AH283" s="62">
        <f>VLOOKUP(A283,'ANEXO No. 1'!$A:$K,9,0)</f>
        <v>2910000</v>
      </c>
      <c r="AI283" s="62">
        <f>VLOOKUP(A283,'ANEXO No. 1'!$A:$K,10,0)</f>
        <v>1300000</v>
      </c>
      <c r="AJ283" s="62">
        <f t="shared" si="63"/>
        <v>3288300</v>
      </c>
      <c r="AK283" s="62">
        <f t="shared" si="64"/>
        <v>4044900</v>
      </c>
      <c r="AL283" s="62">
        <f t="shared" si="65"/>
        <v>1367600</v>
      </c>
      <c r="AM283" s="11" t="str">
        <f>VLOOKUP(A283,'ANEXO No. 1'!$A:$K,11,0)</f>
        <v>FCE</v>
      </c>
    </row>
    <row r="284" spans="1:39" s="12" customFormat="1" ht="12" customHeight="1" x14ac:dyDescent="0.25">
      <c r="A284" s="8">
        <v>277</v>
      </c>
      <c r="B284" s="9" t="s">
        <v>296</v>
      </c>
      <c r="C284" s="32" t="s">
        <v>335</v>
      </c>
      <c r="D284" s="9" t="s">
        <v>296</v>
      </c>
      <c r="E284" s="40">
        <v>1</v>
      </c>
      <c r="F284" s="40">
        <v>64</v>
      </c>
      <c r="G284" s="8">
        <v>2</v>
      </c>
      <c r="H284" s="10">
        <v>1601000</v>
      </c>
      <c r="I284" s="10">
        <v>1300000</v>
      </c>
      <c r="J284" s="10">
        <v>1455000</v>
      </c>
      <c r="K284" s="10">
        <v>1300000</v>
      </c>
      <c r="L284" s="10">
        <v>1383000</v>
      </c>
      <c r="M284" s="10">
        <v>1000000</v>
      </c>
      <c r="N284" s="10">
        <v>1310000</v>
      </c>
      <c r="O284" s="10">
        <v>900000</v>
      </c>
      <c r="P284" s="10">
        <v>1237000</v>
      </c>
      <c r="Q284" s="10">
        <v>900000</v>
      </c>
      <c r="R284" s="10">
        <f t="shared" si="53"/>
        <v>1684252</v>
      </c>
      <c r="S284" s="10">
        <f t="shared" si="54"/>
        <v>1367600</v>
      </c>
      <c r="T284" s="10">
        <f t="shared" si="55"/>
        <v>1530660</v>
      </c>
      <c r="U284" s="10">
        <f t="shared" si="56"/>
        <v>1367600</v>
      </c>
      <c r="V284" s="10">
        <f t="shared" si="57"/>
        <v>1454916</v>
      </c>
      <c r="W284" s="10">
        <f t="shared" si="58"/>
        <v>1052000</v>
      </c>
      <c r="X284" s="10">
        <f t="shared" si="59"/>
        <v>1378120</v>
      </c>
      <c r="Y284" s="10">
        <f t="shared" si="60"/>
        <v>946800</v>
      </c>
      <c r="Z284" s="10">
        <f t="shared" si="61"/>
        <v>1301324</v>
      </c>
      <c r="AA284" s="10">
        <f t="shared" si="62"/>
        <v>946800</v>
      </c>
      <c r="AB284" s="11" t="s">
        <v>298</v>
      </c>
      <c r="AD284" s="94">
        <f>VLOOKUP(A284,'ANEXO No. 1'!$A:$K,5,0)</f>
        <v>1</v>
      </c>
      <c r="AE284" s="88">
        <f>VLOOKUP(A284,'ANEXO No. 1'!$A:$K,6,0)</f>
        <v>64</v>
      </c>
      <c r="AF284" s="97">
        <f>VLOOKUP(A284,'ANEXO No. 1'!$A:$K,7,0)</f>
        <v>2</v>
      </c>
      <c r="AG284" s="62">
        <f>VLOOKUP(A284,'ANEXO No. 1'!$A:$K,8,0)</f>
        <v>2910000</v>
      </c>
      <c r="AH284" s="62">
        <f>VLOOKUP(A284,'ANEXO No. 1'!$A:$K,9,0)</f>
        <v>5820000</v>
      </c>
      <c r="AI284" s="62">
        <f>VLOOKUP(A284,'ANEXO No. 1'!$A:$K,10,0)</f>
        <v>1300000</v>
      </c>
      <c r="AJ284" s="62">
        <f t="shared" si="63"/>
        <v>3288300</v>
      </c>
      <c r="AK284" s="62">
        <f t="shared" si="64"/>
        <v>6954900</v>
      </c>
      <c r="AL284" s="62">
        <f t="shared" si="65"/>
        <v>1367600</v>
      </c>
      <c r="AM284" s="11" t="str">
        <f>VLOOKUP(A284,'ANEXO No. 1'!$A:$K,11,0)</f>
        <v>FCE</v>
      </c>
    </row>
    <row r="285" spans="1:39" s="12" customFormat="1" ht="12" customHeight="1" x14ac:dyDescent="0.25">
      <c r="A285" s="8">
        <v>278</v>
      </c>
      <c r="B285" s="16" t="s">
        <v>309</v>
      </c>
      <c r="C285" s="32" t="s">
        <v>336</v>
      </c>
      <c r="D285" s="16" t="s">
        <v>309</v>
      </c>
      <c r="E285" s="40">
        <v>1</v>
      </c>
      <c r="F285" s="40">
        <v>32</v>
      </c>
      <c r="G285" s="8">
        <v>1</v>
      </c>
      <c r="H285" s="10">
        <v>1500000</v>
      </c>
      <c r="I285" s="10">
        <v>1300000</v>
      </c>
      <c r="J285" s="10">
        <v>1425000</v>
      </c>
      <c r="K285" s="10">
        <v>1300000</v>
      </c>
      <c r="L285" s="10">
        <v>1350000</v>
      </c>
      <c r="M285" s="10">
        <v>1000000</v>
      </c>
      <c r="N285" s="10">
        <v>1148000</v>
      </c>
      <c r="O285" s="10">
        <v>900000</v>
      </c>
      <c r="P285" s="10">
        <v>919000</v>
      </c>
      <c r="Q285" s="10">
        <v>900000</v>
      </c>
      <c r="R285" s="10">
        <f t="shared" si="53"/>
        <v>1578000</v>
      </c>
      <c r="S285" s="10">
        <f t="shared" si="54"/>
        <v>1367600</v>
      </c>
      <c r="T285" s="10">
        <f t="shared" si="55"/>
        <v>1499100</v>
      </c>
      <c r="U285" s="10">
        <f t="shared" si="56"/>
        <v>1367600</v>
      </c>
      <c r="V285" s="10">
        <f t="shared" si="57"/>
        <v>1420200</v>
      </c>
      <c r="W285" s="10">
        <f t="shared" si="58"/>
        <v>1052000</v>
      </c>
      <c r="X285" s="10">
        <f t="shared" si="59"/>
        <v>1207696</v>
      </c>
      <c r="Y285" s="10">
        <f t="shared" si="60"/>
        <v>946800</v>
      </c>
      <c r="Z285" s="10">
        <f t="shared" si="61"/>
        <v>966788</v>
      </c>
      <c r="AA285" s="10">
        <f t="shared" si="62"/>
        <v>946800</v>
      </c>
      <c r="AB285" s="11" t="s">
        <v>298</v>
      </c>
      <c r="AD285" s="94">
        <f>VLOOKUP(A285,'ANEXO No. 1'!$A:$K,5,0)</f>
        <v>1</v>
      </c>
      <c r="AE285" s="88">
        <f>VLOOKUP(A285,'ANEXO No. 1'!$A:$K,6,0)</f>
        <v>32</v>
      </c>
      <c r="AF285" s="97">
        <f>VLOOKUP(A285,'ANEXO No. 1'!$A:$K,7,0)</f>
        <v>1</v>
      </c>
      <c r="AG285" s="62">
        <f>VLOOKUP(A285,'ANEXO No. 1'!$A:$K,8,0)</f>
        <v>1500000</v>
      </c>
      <c r="AH285" s="62">
        <f>VLOOKUP(A285,'ANEXO No. 1'!$A:$K,9,0)</f>
        <v>1500000</v>
      </c>
      <c r="AI285" s="62">
        <f>VLOOKUP(A285,'ANEXO No. 1'!$A:$K,10,0)</f>
        <v>1300000</v>
      </c>
      <c r="AJ285" s="62">
        <f t="shared" si="63"/>
        <v>1878300</v>
      </c>
      <c r="AK285" s="62">
        <f t="shared" si="64"/>
        <v>2634900</v>
      </c>
      <c r="AL285" s="62">
        <f t="shared" si="65"/>
        <v>1367600</v>
      </c>
      <c r="AM285" s="11" t="str">
        <f>VLOOKUP(A285,'ANEXO No. 1'!$A:$K,11,0)</f>
        <v>FCE</v>
      </c>
    </row>
    <row r="286" spans="1:39" s="12" customFormat="1" ht="12" customHeight="1" x14ac:dyDescent="0.25">
      <c r="A286" s="8">
        <v>279</v>
      </c>
      <c r="B286" s="16" t="s">
        <v>309</v>
      </c>
      <c r="C286" s="32" t="s">
        <v>337</v>
      </c>
      <c r="D286" s="16" t="s">
        <v>309</v>
      </c>
      <c r="E286" s="40">
        <v>8</v>
      </c>
      <c r="F286" s="40">
        <v>28</v>
      </c>
      <c r="G286" s="8">
        <v>1</v>
      </c>
      <c r="H286" s="10">
        <v>13671000</v>
      </c>
      <c r="I286" s="10">
        <v>1300000</v>
      </c>
      <c r="J286" s="10">
        <v>13020000</v>
      </c>
      <c r="K286" s="10">
        <v>1300000</v>
      </c>
      <c r="L286" s="10">
        <v>12369000</v>
      </c>
      <c r="M286" s="10">
        <v>1000000</v>
      </c>
      <c r="N286" s="10">
        <v>11718000</v>
      </c>
      <c r="O286" s="10">
        <v>900000</v>
      </c>
      <c r="P286" s="10">
        <v>11067000</v>
      </c>
      <c r="Q286" s="10">
        <v>900000</v>
      </c>
      <c r="R286" s="10">
        <f t="shared" si="53"/>
        <v>14381892</v>
      </c>
      <c r="S286" s="10">
        <f t="shared" si="54"/>
        <v>1367600</v>
      </c>
      <c r="T286" s="10">
        <f t="shared" si="55"/>
        <v>13697040</v>
      </c>
      <c r="U286" s="10">
        <f t="shared" si="56"/>
        <v>1367600</v>
      </c>
      <c r="V286" s="10">
        <f t="shared" si="57"/>
        <v>13012188</v>
      </c>
      <c r="W286" s="10">
        <f t="shared" si="58"/>
        <v>1052000</v>
      </c>
      <c r="X286" s="10">
        <f t="shared" si="59"/>
        <v>12327336</v>
      </c>
      <c r="Y286" s="10">
        <f t="shared" si="60"/>
        <v>946800</v>
      </c>
      <c r="Z286" s="10">
        <f t="shared" si="61"/>
        <v>11642484</v>
      </c>
      <c r="AA286" s="10">
        <f t="shared" si="62"/>
        <v>946800</v>
      </c>
      <c r="AB286" s="11" t="s">
        <v>298</v>
      </c>
      <c r="AD286" s="94">
        <f>VLOOKUP(A286,'ANEXO No. 1'!$A:$K,5,0)</f>
        <v>8</v>
      </c>
      <c r="AE286" s="88">
        <f>VLOOKUP(A286,'ANEXO No. 1'!$A:$K,6,0)</f>
        <v>28</v>
      </c>
      <c r="AF286" s="97">
        <f>VLOOKUP(A286,'ANEXO No. 1'!$A:$K,7,0)</f>
        <v>1</v>
      </c>
      <c r="AG286" s="62">
        <f>VLOOKUP(A286,'ANEXO No. 1'!$A:$K,8,0)</f>
        <v>13020000</v>
      </c>
      <c r="AH286" s="62">
        <f>VLOOKUP(A286,'ANEXO No. 1'!$A:$K,9,0)</f>
        <v>13020000</v>
      </c>
      <c r="AI286" s="62">
        <f>VLOOKUP(A286,'ANEXO No. 1'!$A:$K,10,0)</f>
        <v>1000000</v>
      </c>
      <c r="AJ286" s="62">
        <f t="shared" si="63"/>
        <v>13398300</v>
      </c>
      <c r="AK286" s="62">
        <f t="shared" si="64"/>
        <v>14154900</v>
      </c>
      <c r="AL286" s="62">
        <f t="shared" si="65"/>
        <v>1067600</v>
      </c>
      <c r="AM286" s="11" t="str">
        <f>VLOOKUP(A286,'ANEXO No. 1'!$A:$K,11,0)</f>
        <v>FCE</v>
      </c>
    </row>
    <row r="287" spans="1:39" s="12" customFormat="1" ht="12" customHeight="1" x14ac:dyDescent="0.25">
      <c r="A287" s="8">
        <v>280</v>
      </c>
      <c r="B287" s="38" t="s">
        <v>309</v>
      </c>
      <c r="C287" s="32" t="s">
        <v>338</v>
      </c>
      <c r="D287" s="38" t="s">
        <v>309</v>
      </c>
      <c r="E287" s="40">
        <v>2</v>
      </c>
      <c r="F287" s="35">
        <v>42</v>
      </c>
      <c r="G287" s="40">
        <v>1</v>
      </c>
      <c r="H287" s="10">
        <v>9250000</v>
      </c>
      <c r="I287" s="10">
        <v>1300000</v>
      </c>
      <c r="J287" s="10">
        <v>8788000</v>
      </c>
      <c r="K287" s="10">
        <v>1300000</v>
      </c>
      <c r="L287" s="10">
        <v>8325000</v>
      </c>
      <c r="M287" s="10">
        <v>1000000</v>
      </c>
      <c r="N287" s="10">
        <v>7077000</v>
      </c>
      <c r="O287" s="10">
        <v>900000</v>
      </c>
      <c r="P287" s="10">
        <v>5662000</v>
      </c>
      <c r="Q287" s="10">
        <v>900000</v>
      </c>
      <c r="R287" s="10">
        <f t="shared" si="53"/>
        <v>9731000</v>
      </c>
      <c r="S287" s="10">
        <f t="shared" si="54"/>
        <v>1367600</v>
      </c>
      <c r="T287" s="10">
        <f t="shared" si="55"/>
        <v>9244976</v>
      </c>
      <c r="U287" s="10">
        <f t="shared" si="56"/>
        <v>1367600</v>
      </c>
      <c r="V287" s="10">
        <f t="shared" si="57"/>
        <v>8757900</v>
      </c>
      <c r="W287" s="10">
        <f t="shared" si="58"/>
        <v>1052000</v>
      </c>
      <c r="X287" s="10">
        <f t="shared" si="59"/>
        <v>7445004</v>
      </c>
      <c r="Y287" s="10">
        <f t="shared" si="60"/>
        <v>946800</v>
      </c>
      <c r="Z287" s="10">
        <f t="shared" si="61"/>
        <v>5956424</v>
      </c>
      <c r="AA287" s="10">
        <f t="shared" si="62"/>
        <v>946800</v>
      </c>
      <c r="AB287" s="11" t="s">
        <v>298</v>
      </c>
      <c r="AD287" s="94">
        <f>VLOOKUP(A287,'ANEXO No. 1'!$A:$K,5,0)</f>
        <v>2</v>
      </c>
      <c r="AE287" s="88">
        <f>VLOOKUP(A287,'ANEXO No. 1'!$A:$K,6,0)</f>
        <v>42</v>
      </c>
      <c r="AF287" s="97">
        <f>VLOOKUP(A287,'ANEXO No. 1'!$A:$K,7,0)</f>
        <v>1</v>
      </c>
      <c r="AG287" s="62">
        <f>VLOOKUP(A287,'ANEXO No. 1'!$A:$K,8,0)</f>
        <v>9250000</v>
      </c>
      <c r="AH287" s="62">
        <f>VLOOKUP(A287,'ANEXO No. 1'!$A:$K,9,0)</f>
        <v>9250000</v>
      </c>
      <c r="AI287" s="62">
        <f>VLOOKUP(A287,'ANEXO No. 1'!$A:$K,10,0)</f>
        <v>1300000</v>
      </c>
      <c r="AJ287" s="62">
        <f t="shared" si="63"/>
        <v>9628300</v>
      </c>
      <c r="AK287" s="62">
        <f t="shared" si="64"/>
        <v>10384900</v>
      </c>
      <c r="AL287" s="62">
        <f t="shared" si="65"/>
        <v>1367600</v>
      </c>
      <c r="AM287" s="11" t="str">
        <f>VLOOKUP(A287,'ANEXO No. 1'!$A:$K,11,0)</f>
        <v>FCE</v>
      </c>
    </row>
    <row r="288" spans="1:39" s="12" customFormat="1" ht="12" customHeight="1" x14ac:dyDescent="0.25">
      <c r="A288" s="8">
        <v>281</v>
      </c>
      <c r="B288" s="9" t="s">
        <v>296</v>
      </c>
      <c r="C288" s="9" t="s">
        <v>295</v>
      </c>
      <c r="D288" s="9" t="s">
        <v>296</v>
      </c>
      <c r="E288" s="35">
        <v>3</v>
      </c>
      <c r="F288" s="35">
        <v>40</v>
      </c>
      <c r="G288" s="8">
        <v>1</v>
      </c>
      <c r="H288" s="10">
        <v>5000000</v>
      </c>
      <c r="I288" s="10">
        <v>1300000</v>
      </c>
      <c r="J288" s="10">
        <v>4750000</v>
      </c>
      <c r="K288" s="10">
        <v>1300000</v>
      </c>
      <c r="L288" s="10">
        <v>4500000</v>
      </c>
      <c r="M288" s="10">
        <v>1000000</v>
      </c>
      <c r="N288" s="10">
        <v>3825000</v>
      </c>
      <c r="O288" s="10">
        <v>900000</v>
      </c>
      <c r="P288" s="10">
        <v>3060000</v>
      </c>
      <c r="Q288" s="10">
        <v>900000</v>
      </c>
      <c r="R288" s="10">
        <f t="shared" si="53"/>
        <v>5260000</v>
      </c>
      <c r="S288" s="10">
        <f t="shared" si="54"/>
        <v>1367600</v>
      </c>
      <c r="T288" s="10">
        <f t="shared" si="55"/>
        <v>4997000</v>
      </c>
      <c r="U288" s="10">
        <f t="shared" si="56"/>
        <v>1367600</v>
      </c>
      <c r="V288" s="10">
        <f t="shared" si="57"/>
        <v>4734000</v>
      </c>
      <c r="W288" s="10">
        <f t="shared" si="58"/>
        <v>1052000</v>
      </c>
      <c r="X288" s="10">
        <f t="shared" si="59"/>
        <v>4023900</v>
      </c>
      <c r="Y288" s="10">
        <f t="shared" si="60"/>
        <v>946800</v>
      </c>
      <c r="Z288" s="10">
        <f t="shared" si="61"/>
        <v>3219120</v>
      </c>
      <c r="AA288" s="10">
        <f t="shared" si="62"/>
        <v>946800</v>
      </c>
      <c r="AB288" s="11" t="s">
        <v>298</v>
      </c>
      <c r="AD288" s="94">
        <f>VLOOKUP(A288,'ANEXO No. 1'!$A:$K,5,0)</f>
        <v>3</v>
      </c>
      <c r="AE288" s="88">
        <f>VLOOKUP(A288,'ANEXO No. 1'!$A:$K,6,0)</f>
        <v>40</v>
      </c>
      <c r="AF288" s="97">
        <f>VLOOKUP(A288,'ANEXO No. 1'!$A:$K,7,0)</f>
        <v>1</v>
      </c>
      <c r="AG288" s="62">
        <f>VLOOKUP(A288,'ANEXO No. 1'!$A:$K,8,0)</f>
        <v>5000000</v>
      </c>
      <c r="AH288" s="62">
        <f>VLOOKUP(A288,'ANEXO No. 1'!$A:$K,9,0)</f>
        <v>5000000</v>
      </c>
      <c r="AI288" s="62">
        <f>VLOOKUP(A288,'ANEXO No. 1'!$A:$K,10,0)</f>
        <v>1300000</v>
      </c>
      <c r="AJ288" s="62">
        <f t="shared" si="63"/>
        <v>5378300</v>
      </c>
      <c r="AK288" s="62">
        <f t="shared" si="64"/>
        <v>6134900</v>
      </c>
      <c r="AL288" s="62">
        <f t="shared" si="65"/>
        <v>1367600</v>
      </c>
      <c r="AM288" s="11" t="str">
        <f>VLOOKUP(A288,'ANEXO No. 1'!$A:$K,11,0)</f>
        <v>FCE</v>
      </c>
    </row>
    <row r="289" spans="1:39" s="12" customFormat="1" ht="12" customHeight="1" x14ac:dyDescent="0.25">
      <c r="A289" s="8">
        <v>282</v>
      </c>
      <c r="B289" s="9" t="s">
        <v>296</v>
      </c>
      <c r="C289" s="32" t="s">
        <v>339</v>
      </c>
      <c r="D289" s="9" t="s">
        <v>296</v>
      </c>
      <c r="E289" s="35">
        <v>4</v>
      </c>
      <c r="F289" s="35">
        <v>40</v>
      </c>
      <c r="G289" s="8">
        <v>1</v>
      </c>
      <c r="H289" s="10">
        <v>5500000</v>
      </c>
      <c r="I289" s="10">
        <v>1300000</v>
      </c>
      <c r="J289" s="10">
        <v>5225000</v>
      </c>
      <c r="K289" s="10">
        <v>1300000</v>
      </c>
      <c r="L289" s="10">
        <v>4950000</v>
      </c>
      <c r="M289" s="10">
        <v>1000000</v>
      </c>
      <c r="N289" s="10">
        <v>4208000</v>
      </c>
      <c r="O289" s="10">
        <v>900000</v>
      </c>
      <c r="P289" s="10">
        <v>3367000</v>
      </c>
      <c r="Q289" s="10">
        <v>900000</v>
      </c>
      <c r="R289" s="10">
        <f t="shared" si="53"/>
        <v>5786000</v>
      </c>
      <c r="S289" s="10">
        <f t="shared" si="54"/>
        <v>1367600</v>
      </c>
      <c r="T289" s="10">
        <f t="shared" si="55"/>
        <v>5496700</v>
      </c>
      <c r="U289" s="10">
        <f t="shared" si="56"/>
        <v>1367600</v>
      </c>
      <c r="V289" s="10">
        <f t="shared" si="57"/>
        <v>5207400</v>
      </c>
      <c r="W289" s="10">
        <f t="shared" si="58"/>
        <v>1052000</v>
      </c>
      <c r="X289" s="10">
        <f t="shared" si="59"/>
        <v>4426816</v>
      </c>
      <c r="Y289" s="10">
        <f t="shared" si="60"/>
        <v>946800</v>
      </c>
      <c r="Z289" s="10">
        <f t="shared" si="61"/>
        <v>3542084</v>
      </c>
      <c r="AA289" s="10">
        <f t="shared" si="62"/>
        <v>946800</v>
      </c>
      <c r="AB289" s="11" t="s">
        <v>298</v>
      </c>
      <c r="AD289" s="94">
        <f>VLOOKUP(A289,'ANEXO No. 1'!$A:$K,5,0)</f>
        <v>4</v>
      </c>
      <c r="AE289" s="88">
        <f>VLOOKUP(A289,'ANEXO No. 1'!$A:$K,6,0)</f>
        <v>40</v>
      </c>
      <c r="AF289" s="97">
        <f>VLOOKUP(A289,'ANEXO No. 1'!$A:$K,7,0)</f>
        <v>1</v>
      </c>
      <c r="AG289" s="62">
        <f>VLOOKUP(A289,'ANEXO No. 1'!$A:$K,8,0)</f>
        <v>5500000</v>
      </c>
      <c r="AH289" s="62">
        <f>VLOOKUP(A289,'ANEXO No. 1'!$A:$K,9,0)</f>
        <v>5500000</v>
      </c>
      <c r="AI289" s="62">
        <f>VLOOKUP(A289,'ANEXO No. 1'!$A:$K,10,0)</f>
        <v>1300000</v>
      </c>
      <c r="AJ289" s="62">
        <f t="shared" si="63"/>
        <v>5878300</v>
      </c>
      <c r="AK289" s="62">
        <f t="shared" si="64"/>
        <v>6634900</v>
      </c>
      <c r="AL289" s="62">
        <f t="shared" si="65"/>
        <v>1367600</v>
      </c>
      <c r="AM289" s="11" t="str">
        <f>VLOOKUP(A289,'ANEXO No. 1'!$A:$K,11,0)</f>
        <v>FCE</v>
      </c>
    </row>
    <row r="290" spans="1:39" s="12" customFormat="1" ht="12" customHeight="1" x14ac:dyDescent="0.25">
      <c r="A290" s="8">
        <v>283</v>
      </c>
      <c r="B290" s="16" t="s">
        <v>309</v>
      </c>
      <c r="C290" s="9" t="s">
        <v>340</v>
      </c>
      <c r="D290" s="16" t="s">
        <v>309</v>
      </c>
      <c r="E290" s="35">
        <v>6</v>
      </c>
      <c r="F290" s="35">
        <v>18</v>
      </c>
      <c r="G290" s="8">
        <v>1</v>
      </c>
      <c r="H290" s="10">
        <v>1993000</v>
      </c>
      <c r="I290" s="10">
        <v>1300000</v>
      </c>
      <c r="J290" s="10">
        <v>1898000</v>
      </c>
      <c r="K290" s="10">
        <v>1300000</v>
      </c>
      <c r="L290" s="10">
        <v>1650000</v>
      </c>
      <c r="M290" s="10">
        <v>1000000</v>
      </c>
      <c r="N290" s="10">
        <v>11000000</v>
      </c>
      <c r="O290" s="10">
        <v>900000</v>
      </c>
      <c r="P290" s="10">
        <v>1614000</v>
      </c>
      <c r="Q290" s="10">
        <v>900000</v>
      </c>
      <c r="R290" s="10">
        <f t="shared" si="53"/>
        <v>2096636</v>
      </c>
      <c r="S290" s="10">
        <f t="shared" si="54"/>
        <v>1367600</v>
      </c>
      <c r="T290" s="10">
        <f t="shared" si="55"/>
        <v>1996696</v>
      </c>
      <c r="U290" s="10">
        <f t="shared" si="56"/>
        <v>1367600</v>
      </c>
      <c r="V290" s="10">
        <f t="shared" si="57"/>
        <v>1735800</v>
      </c>
      <c r="W290" s="10">
        <f t="shared" si="58"/>
        <v>1052000</v>
      </c>
      <c r="X290" s="10">
        <f t="shared" si="59"/>
        <v>11572000</v>
      </c>
      <c r="Y290" s="10">
        <f t="shared" si="60"/>
        <v>946800</v>
      </c>
      <c r="Z290" s="10">
        <f t="shared" si="61"/>
        <v>1697928</v>
      </c>
      <c r="AA290" s="10">
        <f t="shared" si="62"/>
        <v>946800</v>
      </c>
      <c r="AB290" s="11" t="s">
        <v>298</v>
      </c>
      <c r="AD290" s="94">
        <f>VLOOKUP(A290,'ANEXO No. 1'!$A:$K,5,0)</f>
        <v>6</v>
      </c>
      <c r="AE290" s="88">
        <f>VLOOKUP(A290,'ANEXO No. 1'!$A:$K,6,0)</f>
        <v>18</v>
      </c>
      <c r="AF290" s="97">
        <f>VLOOKUP(A290,'ANEXO No. 1'!$A:$K,7,0)</f>
        <v>1</v>
      </c>
      <c r="AG290" s="62">
        <f>VLOOKUP(A290,'ANEXO No. 1'!$A:$K,8,0)</f>
        <v>11000000</v>
      </c>
      <c r="AH290" s="62">
        <f>VLOOKUP(A290,'ANEXO No. 1'!$A:$K,9,0)</f>
        <v>11000000</v>
      </c>
      <c r="AI290" s="62">
        <f>VLOOKUP(A290,'ANEXO No. 1'!$A:$K,10,0)</f>
        <v>900000</v>
      </c>
      <c r="AJ290" s="62">
        <f t="shared" si="63"/>
        <v>11378300</v>
      </c>
      <c r="AK290" s="62">
        <f t="shared" si="64"/>
        <v>12134900</v>
      </c>
      <c r="AL290" s="62">
        <f t="shared" si="65"/>
        <v>967600</v>
      </c>
      <c r="AM290" s="11" t="str">
        <f>VLOOKUP(A290,'ANEXO No. 1'!$A:$K,11,0)</f>
        <v>FCE</v>
      </c>
    </row>
    <row r="291" spans="1:39" s="12" customFormat="1" ht="12" customHeight="1" x14ac:dyDescent="0.25">
      <c r="A291" s="8">
        <v>284</v>
      </c>
      <c r="B291" s="9" t="s">
        <v>296</v>
      </c>
      <c r="C291" s="9" t="s">
        <v>341</v>
      </c>
      <c r="D291" s="9" t="s">
        <v>296</v>
      </c>
      <c r="E291" s="35">
        <v>3</v>
      </c>
      <c r="F291" s="35">
        <v>40</v>
      </c>
      <c r="G291" s="40">
        <v>1</v>
      </c>
      <c r="H291" s="10">
        <v>4000000</v>
      </c>
      <c r="I291" s="10">
        <v>1300000</v>
      </c>
      <c r="J291" s="10">
        <v>3800000</v>
      </c>
      <c r="K291" s="10">
        <v>1300000</v>
      </c>
      <c r="L291" s="10">
        <v>3600000</v>
      </c>
      <c r="M291" s="10">
        <v>1000000</v>
      </c>
      <c r="N291" s="10">
        <v>3060000</v>
      </c>
      <c r="O291" s="10">
        <v>900000</v>
      </c>
      <c r="P291" s="10">
        <v>2448000</v>
      </c>
      <c r="Q291" s="10">
        <v>900000</v>
      </c>
      <c r="R291" s="10">
        <f t="shared" si="53"/>
        <v>4208000</v>
      </c>
      <c r="S291" s="10">
        <f t="shared" si="54"/>
        <v>1367600</v>
      </c>
      <c r="T291" s="10">
        <f t="shared" si="55"/>
        <v>3997600</v>
      </c>
      <c r="U291" s="10">
        <f t="shared" si="56"/>
        <v>1367600</v>
      </c>
      <c r="V291" s="10">
        <f t="shared" si="57"/>
        <v>3787200</v>
      </c>
      <c r="W291" s="10">
        <f t="shared" si="58"/>
        <v>1052000</v>
      </c>
      <c r="X291" s="10">
        <f t="shared" si="59"/>
        <v>3219120</v>
      </c>
      <c r="Y291" s="10">
        <f t="shared" si="60"/>
        <v>946800</v>
      </c>
      <c r="Z291" s="10">
        <f t="shared" si="61"/>
        <v>2575296</v>
      </c>
      <c r="AA291" s="10">
        <f t="shared" si="62"/>
        <v>946800</v>
      </c>
      <c r="AB291" s="11" t="s">
        <v>298</v>
      </c>
      <c r="AD291" s="94">
        <f>VLOOKUP(A291,'ANEXO No. 1'!$A:$K,5,0)</f>
        <v>3</v>
      </c>
      <c r="AE291" s="88">
        <f>VLOOKUP(A291,'ANEXO No. 1'!$A:$K,6,0)</f>
        <v>40</v>
      </c>
      <c r="AF291" s="97">
        <f>VLOOKUP(A291,'ANEXO No. 1'!$A:$K,7,0)</f>
        <v>1</v>
      </c>
      <c r="AG291" s="62">
        <f>VLOOKUP(A291,'ANEXO No. 1'!$A:$K,8,0)</f>
        <v>4000000</v>
      </c>
      <c r="AH291" s="62">
        <f>VLOOKUP(A291,'ANEXO No. 1'!$A:$K,9,0)</f>
        <v>4000000</v>
      </c>
      <c r="AI291" s="62">
        <f>VLOOKUP(A291,'ANEXO No. 1'!$A:$K,10,0)</f>
        <v>1300000</v>
      </c>
      <c r="AJ291" s="62">
        <f t="shared" si="63"/>
        <v>4378300</v>
      </c>
      <c r="AK291" s="62">
        <f t="shared" si="64"/>
        <v>5134900</v>
      </c>
      <c r="AL291" s="62">
        <f t="shared" si="65"/>
        <v>1367600</v>
      </c>
      <c r="AM291" s="11" t="str">
        <f>VLOOKUP(A291,'ANEXO No. 1'!$A:$K,11,0)</f>
        <v>FCE</v>
      </c>
    </row>
    <row r="292" spans="1:39" s="12" customFormat="1" ht="61.5" customHeight="1" x14ac:dyDescent="0.25">
      <c r="A292" s="8">
        <v>285</v>
      </c>
      <c r="B292" s="9" t="s">
        <v>296</v>
      </c>
      <c r="C292" s="9" t="s">
        <v>342</v>
      </c>
      <c r="D292" s="9" t="s">
        <v>296</v>
      </c>
      <c r="E292" s="35">
        <v>3</v>
      </c>
      <c r="F292" s="35">
        <v>40</v>
      </c>
      <c r="G292" s="8">
        <v>1</v>
      </c>
      <c r="H292" s="10">
        <v>3000000</v>
      </c>
      <c r="I292" s="10">
        <v>1300000</v>
      </c>
      <c r="J292" s="10">
        <v>2850000</v>
      </c>
      <c r="K292" s="10">
        <v>1300000</v>
      </c>
      <c r="L292" s="10">
        <v>2700000</v>
      </c>
      <c r="M292" s="10">
        <v>1000000</v>
      </c>
      <c r="N292" s="10">
        <v>2295000</v>
      </c>
      <c r="O292" s="10">
        <v>900000</v>
      </c>
      <c r="P292" s="10">
        <v>1836000</v>
      </c>
      <c r="Q292" s="10">
        <v>900000</v>
      </c>
      <c r="R292" s="10">
        <f t="shared" si="53"/>
        <v>3156000</v>
      </c>
      <c r="S292" s="10">
        <f t="shared" si="54"/>
        <v>1367600</v>
      </c>
      <c r="T292" s="10">
        <f t="shared" si="55"/>
        <v>2998200</v>
      </c>
      <c r="U292" s="10">
        <f t="shared" si="56"/>
        <v>1367600</v>
      </c>
      <c r="V292" s="10">
        <f t="shared" si="57"/>
        <v>2840400</v>
      </c>
      <c r="W292" s="10">
        <f t="shared" si="58"/>
        <v>1052000</v>
      </c>
      <c r="X292" s="10">
        <f t="shared" si="59"/>
        <v>2414340</v>
      </c>
      <c r="Y292" s="10">
        <f t="shared" si="60"/>
        <v>946800</v>
      </c>
      <c r="Z292" s="10">
        <f t="shared" si="61"/>
        <v>1931472</v>
      </c>
      <c r="AA292" s="10">
        <f t="shared" si="62"/>
        <v>946800</v>
      </c>
      <c r="AB292" s="11" t="s">
        <v>298</v>
      </c>
      <c r="AD292" s="94">
        <f>VLOOKUP(A292,'ANEXO No. 1'!$A:$K,5,0)</f>
        <v>3</v>
      </c>
      <c r="AE292" s="88">
        <f>VLOOKUP(A292,'ANEXO No. 1'!$A:$K,6,0)</f>
        <v>40</v>
      </c>
      <c r="AF292" s="97">
        <f>VLOOKUP(A292,'ANEXO No. 1'!$A:$K,7,0)</f>
        <v>1</v>
      </c>
      <c r="AG292" s="62">
        <f>VLOOKUP(A292,'ANEXO No. 1'!$A:$K,8,0)</f>
        <v>3000000</v>
      </c>
      <c r="AH292" s="62">
        <f>VLOOKUP(A292,'ANEXO No. 1'!$A:$K,9,0)</f>
        <v>3000000</v>
      </c>
      <c r="AI292" s="62">
        <f>VLOOKUP(A292,'ANEXO No. 1'!$A:$K,10,0)</f>
        <v>1300000</v>
      </c>
      <c r="AJ292" s="62">
        <f t="shared" si="63"/>
        <v>3378300</v>
      </c>
      <c r="AK292" s="62">
        <f t="shared" si="64"/>
        <v>4134900</v>
      </c>
      <c r="AL292" s="62">
        <f t="shared" si="65"/>
        <v>1367600</v>
      </c>
      <c r="AM292" s="11" t="str">
        <f>VLOOKUP(A292,'ANEXO No. 1'!$A:$K,11,0)</f>
        <v>FCE</v>
      </c>
    </row>
    <row r="293" spans="1:39" s="12" customFormat="1" ht="12" customHeight="1" x14ac:dyDescent="0.25">
      <c r="A293" s="8">
        <v>286</v>
      </c>
      <c r="B293" s="9" t="s">
        <v>296</v>
      </c>
      <c r="C293" s="9" t="s">
        <v>343</v>
      </c>
      <c r="D293" s="9" t="s">
        <v>296</v>
      </c>
      <c r="E293" s="35">
        <v>6</v>
      </c>
      <c r="F293" s="35">
        <v>42</v>
      </c>
      <c r="G293" s="40">
        <v>1</v>
      </c>
      <c r="H293" s="10">
        <v>22200000</v>
      </c>
      <c r="I293" s="10">
        <v>1300000</v>
      </c>
      <c r="J293" s="10">
        <v>21090000</v>
      </c>
      <c r="K293" s="10">
        <v>1300000</v>
      </c>
      <c r="L293" s="10">
        <v>19980000</v>
      </c>
      <c r="M293" s="10">
        <v>1000000</v>
      </c>
      <c r="N293" s="10">
        <v>16983000</v>
      </c>
      <c r="O293" s="10">
        <v>900000</v>
      </c>
      <c r="P293" s="10">
        <v>13587000</v>
      </c>
      <c r="Q293" s="10">
        <v>900000</v>
      </c>
      <c r="R293" s="10">
        <f t="shared" si="53"/>
        <v>23354400</v>
      </c>
      <c r="S293" s="10">
        <f t="shared" si="54"/>
        <v>1367600</v>
      </c>
      <c r="T293" s="10">
        <f t="shared" si="55"/>
        <v>22186680</v>
      </c>
      <c r="U293" s="10">
        <f t="shared" si="56"/>
        <v>1367600</v>
      </c>
      <c r="V293" s="10">
        <f t="shared" si="57"/>
        <v>21018960</v>
      </c>
      <c r="W293" s="10">
        <f t="shared" si="58"/>
        <v>1052000</v>
      </c>
      <c r="X293" s="10">
        <f t="shared" si="59"/>
        <v>17866116</v>
      </c>
      <c r="Y293" s="10">
        <f t="shared" si="60"/>
        <v>946800</v>
      </c>
      <c r="Z293" s="10">
        <f t="shared" si="61"/>
        <v>14293524</v>
      </c>
      <c r="AA293" s="10">
        <f t="shared" si="62"/>
        <v>946800</v>
      </c>
      <c r="AB293" s="11" t="s">
        <v>298</v>
      </c>
      <c r="AD293" s="94">
        <f>VLOOKUP(A293,'ANEXO No. 1'!$A:$K,5,0)</f>
        <v>6</v>
      </c>
      <c r="AE293" s="88">
        <f>VLOOKUP(A293,'ANEXO No. 1'!$A:$K,6,0)</f>
        <v>42</v>
      </c>
      <c r="AF293" s="97">
        <f>VLOOKUP(A293,'ANEXO No. 1'!$A:$K,7,0)</f>
        <v>1</v>
      </c>
      <c r="AG293" s="62">
        <f>VLOOKUP(A293,'ANEXO No. 1'!$A:$K,8,0)</f>
        <v>22200000</v>
      </c>
      <c r="AH293" s="62">
        <f>VLOOKUP(A293,'ANEXO No. 1'!$A:$K,9,0)</f>
        <v>22200000</v>
      </c>
      <c r="AI293" s="62">
        <f>VLOOKUP(A293,'ANEXO No. 1'!$A:$K,10,0)</f>
        <v>1300000</v>
      </c>
      <c r="AJ293" s="62">
        <f t="shared" si="63"/>
        <v>22578300</v>
      </c>
      <c r="AK293" s="62">
        <f t="shared" si="64"/>
        <v>23334900</v>
      </c>
      <c r="AL293" s="62">
        <f t="shared" si="65"/>
        <v>1367600</v>
      </c>
      <c r="AM293" s="11" t="str">
        <f>VLOOKUP(A293,'ANEXO No. 1'!$A:$K,11,0)</f>
        <v>FCE</v>
      </c>
    </row>
    <row r="294" spans="1:39" s="12" customFormat="1" ht="12" customHeight="1" x14ac:dyDescent="0.25">
      <c r="A294" s="8">
        <v>287</v>
      </c>
      <c r="B294" s="38" t="s">
        <v>332</v>
      </c>
      <c r="C294" s="9" t="s">
        <v>344</v>
      </c>
      <c r="D294" s="38" t="s">
        <v>332</v>
      </c>
      <c r="E294" s="40">
        <v>4</v>
      </c>
      <c r="F294" s="35">
        <v>33</v>
      </c>
      <c r="G294" s="42">
        <v>1</v>
      </c>
      <c r="H294" s="10">
        <v>6000000</v>
      </c>
      <c r="I294" s="10">
        <v>1300000</v>
      </c>
      <c r="J294" s="10">
        <v>5700000</v>
      </c>
      <c r="K294" s="10">
        <v>1300000</v>
      </c>
      <c r="L294" s="10">
        <v>5400000</v>
      </c>
      <c r="M294" s="10">
        <v>1000000</v>
      </c>
      <c r="N294" s="10">
        <v>4590000</v>
      </c>
      <c r="O294" s="10">
        <v>900000</v>
      </c>
      <c r="P294" s="10">
        <v>3672000</v>
      </c>
      <c r="Q294" s="10">
        <v>900000</v>
      </c>
      <c r="R294" s="10">
        <f t="shared" si="53"/>
        <v>6312000</v>
      </c>
      <c r="S294" s="10">
        <f t="shared" si="54"/>
        <v>1367600</v>
      </c>
      <c r="T294" s="10">
        <f t="shared" si="55"/>
        <v>5996400</v>
      </c>
      <c r="U294" s="10">
        <f t="shared" si="56"/>
        <v>1367600</v>
      </c>
      <c r="V294" s="10">
        <f t="shared" si="57"/>
        <v>5680800</v>
      </c>
      <c r="W294" s="10">
        <f t="shared" si="58"/>
        <v>1052000</v>
      </c>
      <c r="X294" s="10">
        <f t="shared" si="59"/>
        <v>4828680</v>
      </c>
      <c r="Y294" s="10">
        <f t="shared" si="60"/>
        <v>946800</v>
      </c>
      <c r="Z294" s="10">
        <f t="shared" si="61"/>
        <v>3862944</v>
      </c>
      <c r="AA294" s="10">
        <f t="shared" si="62"/>
        <v>946800</v>
      </c>
      <c r="AB294" s="11" t="s">
        <v>298</v>
      </c>
      <c r="AD294" s="94">
        <f>VLOOKUP(A294,'ANEXO No. 1'!$A:$K,5,0)</f>
        <v>4</v>
      </c>
      <c r="AE294" s="88">
        <f>VLOOKUP(A294,'ANEXO No. 1'!$A:$K,6,0)</f>
        <v>33</v>
      </c>
      <c r="AF294" s="97">
        <f>VLOOKUP(A294,'ANEXO No. 1'!$A:$K,7,0)</f>
        <v>1</v>
      </c>
      <c r="AG294" s="62">
        <f>VLOOKUP(A294,'ANEXO No. 1'!$A:$K,8,0)</f>
        <v>6000000</v>
      </c>
      <c r="AH294" s="62">
        <f>VLOOKUP(A294,'ANEXO No. 1'!$A:$K,9,0)</f>
        <v>6000000</v>
      </c>
      <c r="AI294" s="62">
        <f>VLOOKUP(A294,'ANEXO No. 1'!$A:$K,10,0)</f>
        <v>1300000</v>
      </c>
      <c r="AJ294" s="62">
        <f t="shared" si="63"/>
        <v>6378300</v>
      </c>
      <c r="AK294" s="62">
        <f t="shared" si="64"/>
        <v>7134900</v>
      </c>
      <c r="AL294" s="62">
        <f t="shared" si="65"/>
        <v>1367600</v>
      </c>
      <c r="AM294" s="11" t="str">
        <f>VLOOKUP(A294,'ANEXO No. 1'!$A:$K,11,0)</f>
        <v>FCE</v>
      </c>
    </row>
    <row r="295" spans="1:39" s="12" customFormat="1" ht="12" customHeight="1" x14ac:dyDescent="0.25">
      <c r="A295" s="8">
        <v>288</v>
      </c>
      <c r="B295" s="9" t="s">
        <v>77</v>
      </c>
      <c r="C295" s="36" t="s">
        <v>345</v>
      </c>
      <c r="D295" s="9" t="s">
        <v>77</v>
      </c>
      <c r="E295" s="39">
        <v>1</v>
      </c>
      <c r="F295" s="8">
        <v>40</v>
      </c>
      <c r="G295" s="8">
        <v>1</v>
      </c>
      <c r="H295" s="10">
        <v>2000000</v>
      </c>
      <c r="I295" s="10">
        <v>1300000</v>
      </c>
      <c r="J295" s="10">
        <v>1900000</v>
      </c>
      <c r="K295" s="10">
        <v>1300000</v>
      </c>
      <c r="L295" s="10">
        <v>1800000</v>
      </c>
      <c r="M295" s="10">
        <v>1000000</v>
      </c>
      <c r="N295" s="10">
        <v>1530000</v>
      </c>
      <c r="O295" s="10">
        <v>900000</v>
      </c>
      <c r="P295" s="10">
        <v>1224000</v>
      </c>
      <c r="Q295" s="10">
        <v>900000</v>
      </c>
      <c r="R295" s="10">
        <f t="shared" si="53"/>
        <v>2104000</v>
      </c>
      <c r="S295" s="10">
        <f t="shared" si="54"/>
        <v>1367600</v>
      </c>
      <c r="T295" s="10">
        <f t="shared" si="55"/>
        <v>1998800</v>
      </c>
      <c r="U295" s="10">
        <f t="shared" si="56"/>
        <v>1367600</v>
      </c>
      <c r="V295" s="10">
        <f t="shared" si="57"/>
        <v>1893600</v>
      </c>
      <c r="W295" s="10">
        <f t="shared" si="58"/>
        <v>1052000</v>
      </c>
      <c r="X295" s="10">
        <f t="shared" si="59"/>
        <v>1609560</v>
      </c>
      <c r="Y295" s="10">
        <f t="shared" si="60"/>
        <v>946800</v>
      </c>
      <c r="Z295" s="10">
        <f t="shared" si="61"/>
        <v>1287648</v>
      </c>
      <c r="AA295" s="10">
        <f t="shared" si="62"/>
        <v>946800</v>
      </c>
      <c r="AB295" s="11" t="s">
        <v>346</v>
      </c>
      <c r="AD295" s="94">
        <f>VLOOKUP(A295,'ANEXO No. 1'!$A:$K,5,0)</f>
        <v>1</v>
      </c>
      <c r="AE295" s="88">
        <f>VLOOKUP(A295,'ANEXO No. 1'!$A:$K,6,0)</f>
        <v>40</v>
      </c>
      <c r="AF295" s="97">
        <f>VLOOKUP(A295,'ANEXO No. 1'!$A:$K,7,0)</f>
        <v>1</v>
      </c>
      <c r="AG295" s="62">
        <f>VLOOKUP(A295,'ANEXO No. 1'!$A:$K,8,0)</f>
        <v>2000000</v>
      </c>
      <c r="AH295" s="62">
        <f>VLOOKUP(A295,'ANEXO No. 1'!$A:$K,9,0)</f>
        <v>2000000</v>
      </c>
      <c r="AI295" s="62">
        <f>VLOOKUP(A295,'ANEXO No. 1'!$A:$K,10,0)</f>
        <v>1300000</v>
      </c>
      <c r="AJ295" s="62">
        <f t="shared" si="63"/>
        <v>2378300</v>
      </c>
      <c r="AK295" s="62">
        <f t="shared" si="64"/>
        <v>3134900</v>
      </c>
      <c r="AL295" s="62">
        <f t="shared" si="65"/>
        <v>1367600</v>
      </c>
      <c r="AM295" s="11" t="str">
        <f>VLOOKUP(A295,'ANEXO No. 1'!$A:$K,11,0)</f>
        <v>BI</v>
      </c>
    </row>
    <row r="296" spans="1:39" s="12" customFormat="1" ht="12" customHeight="1" x14ac:dyDescent="0.25">
      <c r="A296" s="8">
        <v>289</v>
      </c>
      <c r="B296" s="9" t="s">
        <v>77</v>
      </c>
      <c r="C296" s="32" t="s">
        <v>347</v>
      </c>
      <c r="D296" s="9" t="s">
        <v>77</v>
      </c>
      <c r="E296" s="39">
        <v>1</v>
      </c>
      <c r="F296" s="8">
        <v>40</v>
      </c>
      <c r="G296" s="8">
        <v>1</v>
      </c>
      <c r="H296" s="10">
        <v>3000000</v>
      </c>
      <c r="I296" s="10">
        <v>1300000</v>
      </c>
      <c r="J296" s="10">
        <v>2850000</v>
      </c>
      <c r="K296" s="10">
        <v>1300000</v>
      </c>
      <c r="L296" s="10">
        <v>2700000</v>
      </c>
      <c r="M296" s="10">
        <v>1000000</v>
      </c>
      <c r="N296" s="10">
        <v>2295000</v>
      </c>
      <c r="O296" s="10">
        <v>900000</v>
      </c>
      <c r="P296" s="10">
        <v>1836000</v>
      </c>
      <c r="Q296" s="10">
        <v>900000</v>
      </c>
      <c r="R296" s="10">
        <f t="shared" si="53"/>
        <v>3156000</v>
      </c>
      <c r="S296" s="10">
        <f t="shared" si="54"/>
        <v>1367600</v>
      </c>
      <c r="T296" s="10">
        <f t="shared" si="55"/>
        <v>2998200</v>
      </c>
      <c r="U296" s="10">
        <f t="shared" si="56"/>
        <v>1367600</v>
      </c>
      <c r="V296" s="10">
        <f t="shared" si="57"/>
        <v>2840400</v>
      </c>
      <c r="W296" s="10">
        <f t="shared" si="58"/>
        <v>1052000</v>
      </c>
      <c r="X296" s="10">
        <f t="shared" si="59"/>
        <v>2414340</v>
      </c>
      <c r="Y296" s="10">
        <f t="shared" si="60"/>
        <v>946800</v>
      </c>
      <c r="Z296" s="10">
        <f t="shared" si="61"/>
        <v>1931472</v>
      </c>
      <c r="AA296" s="10">
        <f t="shared" si="62"/>
        <v>946800</v>
      </c>
      <c r="AB296" s="11" t="s">
        <v>346</v>
      </c>
      <c r="AD296" s="94">
        <f>VLOOKUP(A296,'ANEXO No. 1'!$A:$K,5,0)</f>
        <v>1</v>
      </c>
      <c r="AE296" s="88">
        <f>VLOOKUP(A296,'ANEXO No. 1'!$A:$K,6,0)</f>
        <v>40</v>
      </c>
      <c r="AF296" s="97">
        <f>VLOOKUP(A296,'ANEXO No. 1'!$A:$K,7,0)</f>
        <v>1</v>
      </c>
      <c r="AG296" s="62">
        <f>VLOOKUP(A296,'ANEXO No. 1'!$A:$K,8,0)</f>
        <v>3000000</v>
      </c>
      <c r="AH296" s="62">
        <f>VLOOKUP(A296,'ANEXO No. 1'!$A:$K,9,0)</f>
        <v>3000000</v>
      </c>
      <c r="AI296" s="62">
        <f>VLOOKUP(A296,'ANEXO No. 1'!$A:$K,10,0)</f>
        <v>1300000</v>
      </c>
      <c r="AJ296" s="62">
        <f t="shared" si="63"/>
        <v>3378300</v>
      </c>
      <c r="AK296" s="62">
        <f t="shared" si="64"/>
        <v>4134900</v>
      </c>
      <c r="AL296" s="62">
        <f t="shared" si="65"/>
        <v>1367600</v>
      </c>
      <c r="AM296" s="11" t="str">
        <f>VLOOKUP(A296,'ANEXO No. 1'!$A:$K,11,0)</f>
        <v>BI</v>
      </c>
    </row>
    <row r="297" spans="1:39" s="12" customFormat="1" ht="12" customHeight="1" x14ac:dyDescent="0.25">
      <c r="A297" s="8">
        <v>290</v>
      </c>
      <c r="B297" s="9" t="s">
        <v>77</v>
      </c>
      <c r="C297" s="32" t="s">
        <v>348</v>
      </c>
      <c r="D297" s="9" t="s">
        <v>77</v>
      </c>
      <c r="E297" s="37">
        <v>1</v>
      </c>
      <c r="F297" s="8">
        <v>40</v>
      </c>
      <c r="G297" s="8">
        <v>1</v>
      </c>
      <c r="H297" s="10">
        <v>1000000</v>
      </c>
      <c r="I297" s="10">
        <v>1300000</v>
      </c>
      <c r="J297" s="10">
        <v>950000</v>
      </c>
      <c r="K297" s="10">
        <v>1300000</v>
      </c>
      <c r="L297" s="10">
        <v>900000</v>
      </c>
      <c r="M297" s="10">
        <v>1000000</v>
      </c>
      <c r="N297" s="10">
        <v>765000</v>
      </c>
      <c r="O297" s="10">
        <v>900000</v>
      </c>
      <c r="P297" s="10">
        <v>612000</v>
      </c>
      <c r="Q297" s="10">
        <v>900000</v>
      </c>
      <c r="R297" s="10">
        <f t="shared" si="53"/>
        <v>1052000</v>
      </c>
      <c r="S297" s="10">
        <f t="shared" si="54"/>
        <v>1367600</v>
      </c>
      <c r="T297" s="10">
        <f t="shared" si="55"/>
        <v>999400</v>
      </c>
      <c r="U297" s="10">
        <f t="shared" si="56"/>
        <v>1367600</v>
      </c>
      <c r="V297" s="10">
        <f t="shared" si="57"/>
        <v>946800</v>
      </c>
      <c r="W297" s="10">
        <f t="shared" si="58"/>
        <v>1052000</v>
      </c>
      <c r="X297" s="10">
        <f t="shared" si="59"/>
        <v>804780</v>
      </c>
      <c r="Y297" s="10">
        <f t="shared" si="60"/>
        <v>946800</v>
      </c>
      <c r="Z297" s="10">
        <f t="shared" si="61"/>
        <v>643824</v>
      </c>
      <c r="AA297" s="10">
        <f t="shared" si="62"/>
        <v>946800</v>
      </c>
      <c r="AB297" s="11" t="s">
        <v>346</v>
      </c>
      <c r="AD297" s="94">
        <f>VLOOKUP(A297,'ANEXO No. 1'!$A:$K,5,0)</f>
        <v>1</v>
      </c>
      <c r="AE297" s="88">
        <f>VLOOKUP(A297,'ANEXO No. 1'!$A:$K,6,0)</f>
        <v>40</v>
      </c>
      <c r="AF297" s="97">
        <f>VLOOKUP(A297,'ANEXO No. 1'!$A:$K,7,0)</f>
        <v>1</v>
      </c>
      <c r="AG297" s="62">
        <f>VLOOKUP(A297,'ANEXO No. 1'!$A:$K,8,0)</f>
        <v>1000000</v>
      </c>
      <c r="AH297" s="62">
        <f>VLOOKUP(A297,'ANEXO No. 1'!$A:$K,9,0)</f>
        <v>1000000</v>
      </c>
      <c r="AI297" s="62">
        <f>VLOOKUP(A297,'ANEXO No. 1'!$A:$K,10,0)</f>
        <v>1300000</v>
      </c>
      <c r="AJ297" s="62">
        <f t="shared" si="63"/>
        <v>1378300</v>
      </c>
      <c r="AK297" s="62">
        <f t="shared" si="64"/>
        <v>2134900</v>
      </c>
      <c r="AL297" s="62">
        <f t="shared" si="65"/>
        <v>1367600</v>
      </c>
      <c r="AM297" s="11" t="str">
        <f>VLOOKUP(A297,'ANEXO No. 1'!$A:$K,11,0)</f>
        <v>BI</v>
      </c>
    </row>
    <row r="298" spans="1:39" s="12" customFormat="1" ht="12" customHeight="1" x14ac:dyDescent="0.25">
      <c r="A298" s="8">
        <v>291</v>
      </c>
      <c r="B298" s="9" t="s">
        <v>77</v>
      </c>
      <c r="C298" s="36" t="s">
        <v>349</v>
      </c>
      <c r="D298" s="9" t="s">
        <v>77</v>
      </c>
      <c r="E298" s="37">
        <v>1</v>
      </c>
      <c r="F298" s="8">
        <v>40</v>
      </c>
      <c r="G298" s="8">
        <v>3</v>
      </c>
      <c r="H298" s="10">
        <v>1000000</v>
      </c>
      <c r="I298" s="10">
        <v>1300000</v>
      </c>
      <c r="J298" s="10">
        <v>950000</v>
      </c>
      <c r="K298" s="10">
        <v>1300000</v>
      </c>
      <c r="L298" s="10">
        <v>900000</v>
      </c>
      <c r="M298" s="10">
        <v>1000000</v>
      </c>
      <c r="N298" s="10">
        <v>765000</v>
      </c>
      <c r="O298" s="10">
        <v>900000</v>
      </c>
      <c r="P298" s="10">
        <v>612000</v>
      </c>
      <c r="Q298" s="10">
        <v>900000</v>
      </c>
      <c r="R298" s="10">
        <f t="shared" si="53"/>
        <v>1052000</v>
      </c>
      <c r="S298" s="10">
        <f t="shared" si="54"/>
        <v>1367600</v>
      </c>
      <c r="T298" s="10">
        <f t="shared" si="55"/>
        <v>999400</v>
      </c>
      <c r="U298" s="10">
        <f t="shared" si="56"/>
        <v>1367600</v>
      </c>
      <c r="V298" s="10">
        <f t="shared" si="57"/>
        <v>946800</v>
      </c>
      <c r="W298" s="10">
        <f t="shared" si="58"/>
        <v>1052000</v>
      </c>
      <c r="X298" s="10">
        <f t="shared" si="59"/>
        <v>804780</v>
      </c>
      <c r="Y298" s="10">
        <f t="shared" si="60"/>
        <v>946800</v>
      </c>
      <c r="Z298" s="10">
        <f t="shared" si="61"/>
        <v>643824</v>
      </c>
      <c r="AA298" s="10">
        <f t="shared" si="62"/>
        <v>946800</v>
      </c>
      <c r="AB298" s="11" t="s">
        <v>346</v>
      </c>
      <c r="AD298" s="94">
        <f>VLOOKUP(A298,'ANEXO No. 1'!$A:$K,5,0)</f>
        <v>1</v>
      </c>
      <c r="AE298" s="88">
        <f>VLOOKUP(A298,'ANEXO No. 1'!$A:$K,6,0)</f>
        <v>40</v>
      </c>
      <c r="AF298" s="97">
        <f>VLOOKUP(A298,'ANEXO No. 1'!$A:$K,7,0)</f>
        <v>3</v>
      </c>
      <c r="AG298" s="62">
        <f>VLOOKUP(A298,'ANEXO No. 1'!$A:$K,8,0)</f>
        <v>1000000</v>
      </c>
      <c r="AH298" s="62">
        <f>VLOOKUP(A298,'ANEXO No. 1'!$A:$K,9,0)</f>
        <v>3000000</v>
      </c>
      <c r="AI298" s="62">
        <f>VLOOKUP(A298,'ANEXO No. 1'!$A:$K,10,0)</f>
        <v>1300000</v>
      </c>
      <c r="AJ298" s="62">
        <f t="shared" si="63"/>
        <v>1378300</v>
      </c>
      <c r="AK298" s="62">
        <f t="shared" si="64"/>
        <v>4134900</v>
      </c>
      <c r="AL298" s="62">
        <f t="shared" si="65"/>
        <v>1367600</v>
      </c>
      <c r="AM298" s="11" t="str">
        <f>VLOOKUP(A298,'ANEXO No. 1'!$A:$K,11,0)</f>
        <v>BI</v>
      </c>
    </row>
    <row r="299" spans="1:39" s="12" customFormat="1" ht="12" customHeight="1" x14ac:dyDescent="0.25">
      <c r="A299" s="8">
        <v>292</v>
      </c>
      <c r="B299" s="9" t="s">
        <v>77</v>
      </c>
      <c r="C299" s="9" t="s">
        <v>350</v>
      </c>
      <c r="D299" s="9" t="s">
        <v>77</v>
      </c>
      <c r="E299" s="37">
        <v>1</v>
      </c>
      <c r="F299" s="8">
        <v>40</v>
      </c>
      <c r="G299" s="8">
        <v>5</v>
      </c>
      <c r="H299" s="10">
        <v>1000000</v>
      </c>
      <c r="I299" s="10">
        <v>1300000</v>
      </c>
      <c r="J299" s="10">
        <v>950000</v>
      </c>
      <c r="K299" s="10">
        <v>1300000</v>
      </c>
      <c r="L299" s="10">
        <v>900000</v>
      </c>
      <c r="M299" s="10">
        <v>1000000</v>
      </c>
      <c r="N299" s="10">
        <v>765000</v>
      </c>
      <c r="O299" s="10">
        <v>900000</v>
      </c>
      <c r="P299" s="10">
        <v>612000</v>
      </c>
      <c r="Q299" s="10">
        <v>900000</v>
      </c>
      <c r="R299" s="10">
        <f t="shared" si="53"/>
        <v>1052000</v>
      </c>
      <c r="S299" s="10">
        <f t="shared" si="54"/>
        <v>1367600</v>
      </c>
      <c r="T299" s="10">
        <f t="shared" si="55"/>
        <v>999400</v>
      </c>
      <c r="U299" s="10">
        <f t="shared" si="56"/>
        <v>1367600</v>
      </c>
      <c r="V299" s="10">
        <f t="shared" si="57"/>
        <v>946800</v>
      </c>
      <c r="W299" s="10">
        <f t="shared" si="58"/>
        <v>1052000</v>
      </c>
      <c r="X299" s="10">
        <f t="shared" si="59"/>
        <v>804780</v>
      </c>
      <c r="Y299" s="10">
        <f t="shared" si="60"/>
        <v>946800</v>
      </c>
      <c r="Z299" s="10">
        <f t="shared" si="61"/>
        <v>643824</v>
      </c>
      <c r="AA299" s="10">
        <f t="shared" si="62"/>
        <v>946800</v>
      </c>
      <c r="AB299" s="11" t="s">
        <v>346</v>
      </c>
      <c r="AD299" s="94">
        <f>VLOOKUP(A299,'ANEXO No. 1'!$A:$K,5,0)</f>
        <v>1</v>
      </c>
      <c r="AE299" s="88">
        <f>VLOOKUP(A299,'ANEXO No. 1'!$A:$K,6,0)</f>
        <v>40</v>
      </c>
      <c r="AF299" s="97">
        <f>VLOOKUP(A299,'ANEXO No. 1'!$A:$K,7,0)</f>
        <v>5</v>
      </c>
      <c r="AG299" s="62">
        <f>VLOOKUP(A299,'ANEXO No. 1'!$A:$K,8,0)</f>
        <v>1000000</v>
      </c>
      <c r="AH299" s="62">
        <f>VLOOKUP(A299,'ANEXO No. 1'!$A:$K,9,0)</f>
        <v>5000000</v>
      </c>
      <c r="AI299" s="62">
        <f>VLOOKUP(A299,'ANEXO No. 1'!$A:$K,10,0)</f>
        <v>1300000</v>
      </c>
      <c r="AJ299" s="62">
        <f t="shared" si="63"/>
        <v>1378300</v>
      </c>
      <c r="AK299" s="62">
        <f t="shared" si="64"/>
        <v>6134900</v>
      </c>
      <c r="AL299" s="62">
        <f t="shared" si="65"/>
        <v>1367600</v>
      </c>
      <c r="AM299" s="11" t="str">
        <f>VLOOKUP(A299,'ANEXO No. 1'!$A:$K,11,0)</f>
        <v>BI</v>
      </c>
    </row>
    <row r="300" spans="1:39" s="12" customFormat="1" ht="12" customHeight="1" x14ac:dyDescent="0.25">
      <c r="A300" s="8">
        <v>293</v>
      </c>
      <c r="B300" s="9" t="s">
        <v>77</v>
      </c>
      <c r="C300" s="9" t="s">
        <v>350</v>
      </c>
      <c r="D300" s="9" t="s">
        <v>77</v>
      </c>
      <c r="E300" s="37">
        <v>1</v>
      </c>
      <c r="F300" s="8">
        <v>30</v>
      </c>
      <c r="G300" s="8">
        <v>20</v>
      </c>
      <c r="H300" s="10">
        <v>1019000</v>
      </c>
      <c r="I300" s="10">
        <v>1300000</v>
      </c>
      <c r="J300" s="10">
        <v>970000</v>
      </c>
      <c r="K300" s="10">
        <v>1300000</v>
      </c>
      <c r="L300" s="10">
        <v>922000</v>
      </c>
      <c r="M300" s="10">
        <v>1000000</v>
      </c>
      <c r="N300" s="10">
        <v>873000</v>
      </c>
      <c r="O300" s="10">
        <v>900000</v>
      </c>
      <c r="P300" s="10">
        <v>825000</v>
      </c>
      <c r="Q300" s="10">
        <v>900000</v>
      </c>
      <c r="R300" s="10">
        <f t="shared" si="53"/>
        <v>1071988</v>
      </c>
      <c r="S300" s="10">
        <f t="shared" si="54"/>
        <v>1367600</v>
      </c>
      <c r="T300" s="10">
        <f t="shared" si="55"/>
        <v>1020440</v>
      </c>
      <c r="U300" s="10">
        <f t="shared" si="56"/>
        <v>1367600</v>
      </c>
      <c r="V300" s="10">
        <f t="shared" si="57"/>
        <v>969944</v>
      </c>
      <c r="W300" s="10">
        <f t="shared" si="58"/>
        <v>1052000</v>
      </c>
      <c r="X300" s="10">
        <f t="shared" si="59"/>
        <v>918396</v>
      </c>
      <c r="Y300" s="10">
        <f t="shared" si="60"/>
        <v>946800</v>
      </c>
      <c r="Z300" s="10">
        <f t="shared" si="61"/>
        <v>867900</v>
      </c>
      <c r="AA300" s="10">
        <f t="shared" si="62"/>
        <v>946800</v>
      </c>
      <c r="AB300" s="11" t="s">
        <v>346</v>
      </c>
      <c r="AD300" s="94">
        <f>VLOOKUP(A300,'ANEXO No. 1'!$A:$K,5,0)</f>
        <v>1</v>
      </c>
      <c r="AE300" s="88">
        <f>VLOOKUP(A300,'ANEXO No. 1'!$A:$K,6,0)</f>
        <v>30</v>
      </c>
      <c r="AF300" s="97">
        <f>VLOOKUP(A300,'ANEXO No. 1'!$A:$K,7,0)</f>
        <v>20</v>
      </c>
      <c r="AG300" s="62">
        <f>VLOOKUP(A300,'ANEXO No. 1'!$A:$K,8,0)</f>
        <v>970000</v>
      </c>
      <c r="AH300" s="62">
        <f>VLOOKUP(A300,'ANEXO No. 1'!$A:$K,9,0)</f>
        <v>19400000</v>
      </c>
      <c r="AI300" s="62">
        <f>VLOOKUP(A300,'ANEXO No. 1'!$A:$K,10,0)</f>
        <v>1300000</v>
      </c>
      <c r="AJ300" s="62">
        <f t="shared" si="63"/>
        <v>1348300</v>
      </c>
      <c r="AK300" s="62">
        <f t="shared" si="64"/>
        <v>20534900</v>
      </c>
      <c r="AL300" s="62">
        <f t="shared" si="65"/>
        <v>1367600</v>
      </c>
      <c r="AM300" s="11" t="str">
        <f>VLOOKUP(A300,'ANEXO No. 1'!$A:$K,11,0)</f>
        <v>BI</v>
      </c>
    </row>
    <row r="301" spans="1:39" s="12" customFormat="1" ht="12" customHeight="1" x14ac:dyDescent="0.25">
      <c r="A301" s="8">
        <v>294</v>
      </c>
      <c r="B301" s="9" t="s">
        <v>77</v>
      </c>
      <c r="C301" s="36" t="s">
        <v>350</v>
      </c>
      <c r="D301" s="9" t="s">
        <v>77</v>
      </c>
      <c r="E301" s="37">
        <v>1</v>
      </c>
      <c r="F301" s="8">
        <v>25</v>
      </c>
      <c r="G301" s="8">
        <v>20</v>
      </c>
      <c r="H301" s="10">
        <v>1124000</v>
      </c>
      <c r="I301" s="10">
        <v>1300000</v>
      </c>
      <c r="J301" s="10">
        <v>1070000</v>
      </c>
      <c r="K301" s="10">
        <v>1300000</v>
      </c>
      <c r="L301" s="10">
        <v>930000</v>
      </c>
      <c r="M301" s="10">
        <v>1000000</v>
      </c>
      <c r="N301" s="10">
        <v>963000</v>
      </c>
      <c r="O301" s="10">
        <v>900000</v>
      </c>
      <c r="P301" s="10">
        <v>910000</v>
      </c>
      <c r="Q301" s="10">
        <v>900000</v>
      </c>
      <c r="R301" s="10">
        <f t="shared" si="53"/>
        <v>1182448</v>
      </c>
      <c r="S301" s="10">
        <f t="shared" si="54"/>
        <v>1367600</v>
      </c>
      <c r="T301" s="10">
        <f t="shared" si="55"/>
        <v>1125640</v>
      </c>
      <c r="U301" s="10">
        <f t="shared" si="56"/>
        <v>1367600</v>
      </c>
      <c r="V301" s="10">
        <f t="shared" si="57"/>
        <v>978360</v>
      </c>
      <c r="W301" s="10">
        <f t="shared" si="58"/>
        <v>1052000</v>
      </c>
      <c r="X301" s="10">
        <f t="shared" si="59"/>
        <v>1013076</v>
      </c>
      <c r="Y301" s="10">
        <f t="shared" si="60"/>
        <v>946800</v>
      </c>
      <c r="Z301" s="10">
        <f t="shared" si="61"/>
        <v>957320</v>
      </c>
      <c r="AA301" s="10">
        <f t="shared" si="62"/>
        <v>946800</v>
      </c>
      <c r="AB301" s="11" t="s">
        <v>346</v>
      </c>
      <c r="AD301" s="94">
        <f>VLOOKUP(A301,'ANEXO No. 1'!$A:$K,5,0)</f>
        <v>1</v>
      </c>
      <c r="AE301" s="88">
        <f>VLOOKUP(A301,'ANEXO No. 1'!$A:$K,6,0)</f>
        <v>25</v>
      </c>
      <c r="AF301" s="97">
        <f>VLOOKUP(A301,'ANEXO No. 1'!$A:$K,7,0)</f>
        <v>20</v>
      </c>
      <c r="AG301" s="62">
        <f>VLOOKUP(A301,'ANEXO No. 1'!$A:$K,8,0)</f>
        <v>930000</v>
      </c>
      <c r="AH301" s="62">
        <f>VLOOKUP(A301,'ANEXO No. 1'!$A:$K,9,0)</f>
        <v>18600000</v>
      </c>
      <c r="AI301" s="62">
        <f>VLOOKUP(A301,'ANEXO No. 1'!$A:$K,10,0)</f>
        <v>1000000</v>
      </c>
      <c r="AJ301" s="62">
        <f t="shared" si="63"/>
        <v>1308300</v>
      </c>
      <c r="AK301" s="62">
        <f t="shared" si="64"/>
        <v>19734900</v>
      </c>
      <c r="AL301" s="62">
        <f t="shared" si="65"/>
        <v>1067600</v>
      </c>
      <c r="AM301" s="11" t="str">
        <f>VLOOKUP(A301,'ANEXO No. 1'!$A:$K,11,0)</f>
        <v>BI</v>
      </c>
    </row>
    <row r="302" spans="1:39" s="44" customFormat="1" ht="21.75" customHeight="1" x14ac:dyDescent="0.25">
      <c r="A302" s="532" t="s">
        <v>351</v>
      </c>
      <c r="B302" s="532"/>
      <c r="C302" s="532"/>
      <c r="D302" s="532"/>
      <c r="E302" s="532"/>
      <c r="F302" s="532"/>
      <c r="G302" s="532"/>
      <c r="H302" s="532"/>
      <c r="I302" s="532"/>
      <c r="J302" s="532"/>
      <c r="K302" s="532"/>
      <c r="L302" s="532"/>
      <c r="M302" s="532"/>
      <c r="N302" s="532"/>
      <c r="O302" s="532"/>
      <c r="P302" s="532"/>
      <c r="Q302" s="532"/>
      <c r="R302" s="10">
        <f t="shared" si="53"/>
        <v>0</v>
      </c>
      <c r="S302" s="10">
        <f t="shared" si="54"/>
        <v>0</v>
      </c>
      <c r="T302" s="10">
        <f t="shared" si="55"/>
        <v>0</v>
      </c>
      <c r="U302" s="10">
        <f t="shared" si="56"/>
        <v>0</v>
      </c>
      <c r="V302" s="10">
        <f t="shared" si="57"/>
        <v>0</v>
      </c>
      <c r="W302" s="10">
        <f t="shared" si="58"/>
        <v>0</v>
      </c>
      <c r="X302" s="10">
        <f t="shared" si="59"/>
        <v>0</v>
      </c>
      <c r="Y302" s="10">
        <f t="shared" si="60"/>
        <v>0</v>
      </c>
      <c r="Z302" s="10">
        <f t="shared" si="61"/>
        <v>0</v>
      </c>
      <c r="AA302" s="10">
        <f t="shared" si="62"/>
        <v>0</v>
      </c>
      <c r="AB302" s="43"/>
    </row>
    <row r="303" spans="1:39" s="44" customFormat="1" ht="21.75" customHeight="1" x14ac:dyDescent="0.25">
      <c r="E303" s="45"/>
      <c r="F303" s="45"/>
      <c r="G303" s="45"/>
      <c r="H303" s="45"/>
      <c r="I303" s="45"/>
      <c r="J303" s="45"/>
      <c r="K303" s="45"/>
      <c r="L303" s="45"/>
      <c r="M303" s="45"/>
      <c r="N303" s="45"/>
      <c r="O303" s="45"/>
      <c r="P303" s="45"/>
      <c r="Q303" s="45"/>
      <c r="R303" s="328">
        <f>+R288+S288+S288</f>
        <v>7995200</v>
      </c>
      <c r="S303" s="45"/>
      <c r="T303" s="45"/>
      <c r="U303" s="45"/>
      <c r="V303" s="45"/>
      <c r="W303" s="45"/>
      <c r="X303" s="45"/>
      <c r="Y303" s="45"/>
      <c r="Z303" s="45"/>
      <c r="AA303" s="45"/>
    </row>
    <row r="304" spans="1:39" s="44" customFormat="1" ht="21.75" customHeight="1" x14ac:dyDescent="0.25">
      <c r="E304" s="45"/>
      <c r="F304" s="45"/>
      <c r="G304" s="45"/>
      <c r="H304" s="10"/>
      <c r="I304" s="45"/>
      <c r="J304" s="45"/>
      <c r="K304" s="45"/>
      <c r="L304" s="45"/>
      <c r="M304" s="45"/>
      <c r="N304" s="45"/>
      <c r="O304" s="45"/>
      <c r="P304" s="45"/>
      <c r="Q304" s="45"/>
      <c r="R304" s="45"/>
      <c r="S304" s="45"/>
      <c r="T304" s="449">
        <f>+T96*2</f>
        <v>6751736</v>
      </c>
      <c r="U304" s="45"/>
      <c r="V304" s="45"/>
      <c r="W304" s="45"/>
      <c r="X304" s="45"/>
      <c r="Y304" s="45"/>
      <c r="Z304" s="45"/>
      <c r="AA304" s="45"/>
    </row>
    <row r="305" spans="2:27" s="44" customFormat="1" ht="21.75" customHeight="1" thickBot="1" x14ac:dyDescent="0.25">
      <c r="B305" s="46" t="s">
        <v>352</v>
      </c>
      <c r="C305" s="47" t="s">
        <v>353</v>
      </c>
      <c r="D305" s="48"/>
      <c r="E305" s="45"/>
      <c r="F305" s="45"/>
      <c r="G305" s="45"/>
      <c r="H305" s="45"/>
      <c r="I305" s="45"/>
      <c r="J305" s="45"/>
      <c r="K305" s="328"/>
      <c r="L305" s="45"/>
      <c r="M305" s="45"/>
      <c r="N305" s="45"/>
      <c r="O305" s="45"/>
      <c r="P305" s="45"/>
      <c r="Q305" s="45"/>
      <c r="R305" s="45"/>
      <c r="S305" s="45"/>
      <c r="T305" s="45"/>
      <c r="U305" s="45"/>
      <c r="V305" s="45"/>
      <c r="W305" s="45"/>
      <c r="X305" s="45"/>
      <c r="Y305" s="45"/>
      <c r="Z305" s="45"/>
      <c r="AA305" s="45"/>
    </row>
    <row r="306" spans="2:27" s="44" customFormat="1" ht="21.75" customHeight="1" thickBot="1" x14ac:dyDescent="0.25">
      <c r="B306" s="49" t="s">
        <v>354</v>
      </c>
      <c r="C306" s="47" t="s">
        <v>355</v>
      </c>
      <c r="D306" s="48"/>
      <c r="E306" s="45"/>
      <c r="F306" s="45"/>
      <c r="G306" s="45"/>
      <c r="H306" s="45"/>
      <c r="I306" s="45"/>
      <c r="J306" s="45"/>
      <c r="K306" s="45"/>
      <c r="L306" s="45"/>
      <c r="M306" s="45"/>
      <c r="N306" s="45"/>
      <c r="O306" s="45"/>
      <c r="P306" s="45"/>
      <c r="Q306" s="45"/>
      <c r="R306" s="45"/>
      <c r="S306" s="45"/>
      <c r="T306" s="45"/>
      <c r="U306" s="45"/>
      <c r="V306" s="45"/>
      <c r="W306" s="45"/>
      <c r="X306" s="45"/>
      <c r="Y306" s="45"/>
      <c r="Z306" s="45"/>
      <c r="AA306" s="45"/>
    </row>
    <row r="307" spans="2:27" s="44" customFormat="1" ht="21.75" customHeight="1" thickBot="1" x14ac:dyDescent="0.25">
      <c r="B307" s="46" t="s">
        <v>356</v>
      </c>
      <c r="C307" s="47" t="s">
        <v>357</v>
      </c>
      <c r="D307" s="48"/>
      <c r="E307" s="45"/>
      <c r="F307" s="45"/>
      <c r="G307" s="45"/>
      <c r="H307" s="45"/>
      <c r="I307" s="45"/>
      <c r="J307" s="45"/>
      <c r="K307" s="45"/>
      <c r="L307" s="45"/>
      <c r="M307" s="45"/>
      <c r="N307" s="45"/>
      <c r="O307" s="45"/>
      <c r="P307" s="45"/>
      <c r="Q307" s="45"/>
      <c r="R307" s="45"/>
      <c r="S307" s="45"/>
      <c r="T307" s="45"/>
      <c r="U307" s="45"/>
      <c r="V307" s="45"/>
      <c r="W307" s="45"/>
      <c r="X307" s="45"/>
      <c r="Y307" s="45"/>
      <c r="Z307" s="45"/>
      <c r="AA307" s="45"/>
    </row>
    <row r="308" spans="2:27" s="44" customFormat="1" ht="21.75" customHeight="1" thickBot="1" x14ac:dyDescent="0.3">
      <c r="B308" s="49" t="s">
        <v>358</v>
      </c>
      <c r="C308" s="50"/>
      <c r="D308" s="48"/>
      <c r="E308" s="45"/>
      <c r="F308" s="45"/>
      <c r="G308" s="45"/>
      <c r="H308" s="45"/>
      <c r="I308" s="45"/>
      <c r="J308" s="45"/>
      <c r="K308" s="45"/>
      <c r="L308" s="45"/>
      <c r="M308" s="45"/>
      <c r="N308" s="45"/>
      <c r="O308" s="45"/>
      <c r="P308" s="45"/>
      <c r="Q308" s="45"/>
      <c r="R308" s="45"/>
      <c r="S308" s="45"/>
      <c r="T308" s="45"/>
      <c r="U308" s="45"/>
      <c r="V308" s="45"/>
      <c r="W308" s="45"/>
      <c r="X308" s="45"/>
      <c r="Y308" s="45"/>
      <c r="Z308" s="45"/>
      <c r="AA308" s="45"/>
    </row>
    <row r="309" spans="2:27" ht="21.75" customHeight="1" x14ac:dyDescent="0.15">
      <c r="R309" s="450"/>
      <c r="S309" s="450"/>
      <c r="T309" s="450"/>
    </row>
    <row r="310" spans="2:27" ht="21.75" customHeight="1" x14ac:dyDescent="0.15">
      <c r="T310" s="450"/>
    </row>
    <row r="311" spans="2:27" ht="21.75" customHeight="1" x14ac:dyDescent="0.15">
      <c r="T311" s="450"/>
    </row>
    <row r="312" spans="2:27" ht="21.75" customHeight="1" x14ac:dyDescent="0.15">
      <c r="T312" s="450"/>
    </row>
  </sheetData>
  <protectedRanges>
    <protectedRange sqref="C241" name="Rango1_79_2"/>
    <protectedRange sqref="C242" name="Rango1_79_1_1"/>
    <protectedRange sqref="C245" name="Rango1_59_1"/>
  </protectedRanges>
  <autoFilter ref="A7:AM308" xr:uid="{E6485DDA-727B-459B-80E6-82A24D5F6C88}"/>
  <mergeCells count="3">
    <mergeCell ref="A302:Q302"/>
    <mergeCell ref="R6:AA6"/>
    <mergeCell ref="AJ6:AL6"/>
  </mergeCells>
  <conditionalFormatting sqref="C301 C245:C251 C289:C298 C261:C287">
    <cfRule type="duplicateValues" dxfId="43" priority="1"/>
  </conditionalFormatting>
  <printOptions horizontalCentered="1"/>
  <pageMargins left="0.11811023622047245" right="0.11811023622047245" top="0.74803149606299213" bottom="0.74803149606299213" header="0.31496062992125984" footer="0.31496062992125984"/>
  <pageSetup scale="45"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EBD8A-BAE5-4CA0-96A9-A25900FF0DAA}">
  <sheetPr filterMode="1">
    <pageSetUpPr fitToPage="1"/>
  </sheetPr>
  <dimension ref="A1:AQ457"/>
  <sheetViews>
    <sheetView tabSelected="1" topLeftCell="S6" zoomScaleNormal="100" workbookViewId="0">
      <pane ySplit="2" topLeftCell="A250" activePane="bottomLeft" state="frozen"/>
      <selection activeCell="N6" sqref="N6"/>
      <selection pane="bottomLeft" activeCell="AE387" sqref="AE387"/>
    </sheetView>
  </sheetViews>
  <sheetFormatPr baseColWidth="10" defaultRowHeight="15" outlineLevelRow="1" outlineLevelCol="1" x14ac:dyDescent="0.25"/>
  <cols>
    <col min="1" max="1" width="3.5703125" style="104" customWidth="1"/>
    <col min="2" max="2" width="4.85546875" style="104" customWidth="1"/>
    <col min="3" max="3" width="9.28515625" style="104" customWidth="1"/>
    <col min="4" max="4" width="10.140625" style="104" customWidth="1"/>
    <col min="5" max="5" width="4.28515625" style="104" customWidth="1"/>
    <col min="6" max="6" width="19" style="104" customWidth="1" outlineLevel="1"/>
    <col min="7" max="7" width="34.5703125" style="104" customWidth="1" outlineLevel="1"/>
    <col min="8" max="8" width="8.5703125" style="105" customWidth="1"/>
    <col min="9" max="9" width="7.28515625" style="104" customWidth="1" outlineLevel="1"/>
    <col min="10" max="11" width="4" style="104" customWidth="1"/>
    <col min="12" max="12" width="8" style="104" customWidth="1"/>
    <col min="13" max="13" width="6.42578125" style="104" customWidth="1"/>
    <col min="14" max="14" width="9.5703125" customWidth="1" outlineLevel="1"/>
    <col min="15" max="15" width="11.7109375" customWidth="1" outlineLevel="1"/>
    <col min="16" max="16" width="14.42578125" customWidth="1" outlineLevel="1"/>
    <col min="17" max="17" width="11.28515625" customWidth="1" outlineLevel="1"/>
    <col min="18" max="18" width="16.28515625" customWidth="1" outlineLevel="1" collapsed="1"/>
    <col min="19" max="19" width="6.85546875" style="475" customWidth="1"/>
    <col min="20" max="20" width="8.85546875" style="398" customWidth="1" outlineLevel="1"/>
    <col min="21" max="21" width="6.140625" style="105" customWidth="1"/>
    <col min="22" max="22" width="8.5703125" hidden="1" customWidth="1" outlineLevel="1"/>
    <col min="23" max="23" width="29.140625" hidden="1" customWidth="1" outlineLevel="1"/>
    <col min="24" max="24" width="11" hidden="1" customWidth="1" outlineLevel="1"/>
    <col min="25" max="25" width="10" style="104" customWidth="1" collapsed="1"/>
    <col min="26" max="26" width="2.85546875" style="105" customWidth="1"/>
    <col min="27" max="27" width="8.5703125" style="104" customWidth="1"/>
    <col min="28" max="28" width="13.28515625" style="104" customWidth="1"/>
    <col min="29" max="29" width="9.85546875" customWidth="1" outlineLevel="1"/>
    <col min="30" max="30" width="1.5703125" customWidth="1" outlineLevel="1"/>
    <col min="31" max="31" width="9.5703125" style="104" customWidth="1"/>
    <col min="32" max="32" width="7" style="469" customWidth="1" outlineLevel="1"/>
    <col min="33" max="33" width="11.5703125" style="104" customWidth="1" outlineLevel="1"/>
    <col min="34" max="34" width="6" style="104" customWidth="1" outlineLevel="1"/>
    <col min="35" max="35" width="11.7109375" style="104" bestFit="1" customWidth="1" outlineLevel="1"/>
    <col min="36" max="36" width="5.85546875" style="104" customWidth="1" outlineLevel="1"/>
    <col min="37" max="37" width="9.85546875" style="104" customWidth="1" outlineLevel="1"/>
    <col min="38" max="38" width="8.85546875" style="104" customWidth="1" outlineLevel="1"/>
    <col min="39" max="39" width="8.42578125" style="104" customWidth="1" outlineLevel="1"/>
    <col min="40" max="40" width="10.42578125" style="104" customWidth="1" outlineLevel="1"/>
    <col min="41" max="41" width="9.5703125" style="104" customWidth="1" outlineLevel="1"/>
    <col min="42" max="42" width="4.42578125" style="104" customWidth="1" outlineLevel="1"/>
    <col min="43" max="43" width="7.140625" style="104" customWidth="1" outlineLevel="1"/>
    <col min="44" max="16384" width="11.42578125" style="104"/>
  </cols>
  <sheetData>
    <row r="1" spans="1:43" outlineLevel="1" x14ac:dyDescent="0.25">
      <c r="C1" s="105"/>
      <c r="D1" s="105"/>
      <c r="H1" s="353"/>
      <c r="N1" s="104"/>
      <c r="O1" s="104"/>
      <c r="P1" s="104"/>
      <c r="Q1" s="104"/>
      <c r="R1" s="106"/>
      <c r="S1" s="382"/>
      <c r="T1" s="382"/>
      <c r="U1" s="107"/>
      <c r="V1" s="107"/>
      <c r="W1" s="107"/>
      <c r="X1" s="107"/>
      <c r="AD1" s="104"/>
      <c r="AP1" s="107"/>
      <c r="AQ1" s="108"/>
    </row>
    <row r="2" spans="1:43" x14ac:dyDescent="0.25">
      <c r="A2" s="538" t="s">
        <v>367</v>
      </c>
      <c r="B2" s="538"/>
      <c r="C2" s="538"/>
      <c r="D2" s="538"/>
      <c r="E2" s="538"/>
      <c r="F2" s="538"/>
      <c r="G2" s="509" t="s">
        <v>2951</v>
      </c>
      <c r="H2" s="353"/>
      <c r="N2" s="104"/>
      <c r="O2" s="104"/>
      <c r="P2" s="104"/>
      <c r="Q2" s="104"/>
      <c r="R2" s="104"/>
      <c r="S2" s="104"/>
      <c r="T2" s="469"/>
      <c r="U2" s="104"/>
      <c r="V2" s="104"/>
      <c r="W2" s="540" t="s">
        <v>2954</v>
      </c>
      <c r="X2" s="540"/>
      <c r="Y2" s="540"/>
      <c r="Z2" s="536" t="s">
        <v>2955</v>
      </c>
      <c r="AA2" s="537"/>
      <c r="AB2" s="510">
        <v>2018226000</v>
      </c>
      <c r="AD2" s="104"/>
      <c r="AI2" s="182"/>
      <c r="AJ2" s="184"/>
      <c r="AK2" s="182"/>
      <c r="AL2" s="182"/>
      <c r="AM2" s="182"/>
      <c r="AN2" s="182"/>
      <c r="AO2" s="182"/>
      <c r="AP2" s="182"/>
      <c r="AQ2" s="417"/>
    </row>
    <row r="3" spans="1:43" x14ac:dyDescent="0.25">
      <c r="A3" s="539" t="s">
        <v>1893</v>
      </c>
      <c r="B3" s="539"/>
      <c r="C3" s="539"/>
      <c r="D3" s="539"/>
      <c r="E3" s="539"/>
      <c r="F3" s="539"/>
      <c r="G3" s="509"/>
      <c r="H3" s="353"/>
      <c r="N3" s="104"/>
      <c r="O3" s="104"/>
      <c r="P3" s="104"/>
      <c r="Q3" s="104"/>
      <c r="R3" s="104"/>
      <c r="V3" s="104"/>
      <c r="W3" s="540" t="s">
        <v>2953</v>
      </c>
      <c r="X3" s="540"/>
      <c r="Y3" s="540"/>
      <c r="Z3" s="536" t="s">
        <v>2463</v>
      </c>
      <c r="AA3" s="537"/>
      <c r="AB3" s="510">
        <v>269950816</v>
      </c>
      <c r="AC3" s="104"/>
      <c r="AD3" s="104"/>
      <c r="AI3" s="182"/>
      <c r="AJ3" s="184"/>
      <c r="AK3" s="351"/>
      <c r="AL3" s="351"/>
      <c r="AM3" s="351"/>
      <c r="AN3" s="351"/>
      <c r="AO3" s="351"/>
      <c r="AP3" s="351"/>
      <c r="AQ3" s="417"/>
    </row>
    <row r="4" spans="1:43" x14ac:dyDescent="0.25">
      <c r="A4" s="539" t="s">
        <v>2950</v>
      </c>
      <c r="B4" s="539"/>
      <c r="C4" s="539"/>
      <c r="D4" s="539"/>
      <c r="E4" s="539"/>
      <c r="F4" s="539"/>
      <c r="G4" s="509" t="s">
        <v>2952</v>
      </c>
      <c r="H4" s="353"/>
      <c r="N4" s="104"/>
      <c r="O4" s="104"/>
      <c r="P4" s="104"/>
      <c r="Q4" s="104"/>
      <c r="R4" s="106"/>
      <c r="S4" s="382"/>
      <c r="T4" s="382"/>
      <c r="U4" s="107"/>
      <c r="V4" s="104"/>
      <c r="W4" s="107"/>
      <c r="X4" s="107"/>
      <c r="Z4" s="536" t="s">
        <v>2464</v>
      </c>
      <c r="AA4" s="537"/>
      <c r="AB4" s="510">
        <f>+AB2+AB3</f>
        <v>2288176816</v>
      </c>
      <c r="AD4" s="104"/>
      <c r="AI4" s="182"/>
      <c r="AJ4" s="184"/>
      <c r="AK4" s="182"/>
      <c r="AL4" s="182"/>
      <c r="AM4" s="182"/>
      <c r="AN4" s="182"/>
      <c r="AO4" s="182"/>
      <c r="AP4" s="182"/>
      <c r="AQ4" s="417"/>
    </row>
    <row r="5" spans="1:43" x14ac:dyDescent="0.25">
      <c r="A5" s="473"/>
      <c r="C5" s="105"/>
      <c r="D5" s="105"/>
      <c r="H5" s="353"/>
      <c r="N5" s="104"/>
      <c r="O5" s="104"/>
      <c r="P5" s="104"/>
      <c r="Q5" s="104"/>
      <c r="R5" s="106"/>
      <c r="S5" s="382"/>
      <c r="T5" s="382"/>
      <c r="U5" s="107"/>
      <c r="V5" s="107"/>
      <c r="W5" s="107"/>
      <c r="X5" s="107"/>
      <c r="Z5" s="536" t="s">
        <v>368</v>
      </c>
      <c r="AA5" s="537"/>
      <c r="AB5" s="511">
        <f>+AB4-AB6</f>
        <v>2044941792</v>
      </c>
      <c r="AD5" s="104"/>
      <c r="AO5" s="110"/>
      <c r="AP5" s="107"/>
      <c r="AQ5" s="108"/>
    </row>
    <row r="6" spans="1:43" ht="23.25" customHeight="1" x14ac:dyDescent="0.25">
      <c r="A6" s="471" t="s">
        <v>1894</v>
      </c>
      <c r="B6" s="471"/>
      <c r="C6" s="472"/>
      <c r="D6" s="471"/>
      <c r="E6" s="471"/>
      <c r="F6" s="472"/>
      <c r="G6" s="472"/>
      <c r="H6" s="471"/>
      <c r="I6" s="472"/>
      <c r="J6" s="471"/>
      <c r="K6" s="471"/>
      <c r="L6" s="471"/>
      <c r="M6" s="471"/>
      <c r="N6" s="407"/>
      <c r="O6" s="407"/>
      <c r="P6" s="407"/>
      <c r="Q6" s="407"/>
      <c r="R6" s="424"/>
      <c r="S6" s="471"/>
      <c r="T6" s="424"/>
      <c r="U6" s="472"/>
      <c r="V6" s="407"/>
      <c r="W6" s="407"/>
      <c r="X6" s="407"/>
      <c r="Y6" s="471"/>
      <c r="Z6" s="423" t="s">
        <v>369</v>
      </c>
      <c r="AA6" s="423"/>
      <c r="AB6" s="109">
        <f>SUBTOTAL(9,AB8:AB486)</f>
        <v>243235024</v>
      </c>
      <c r="AD6" s="104"/>
      <c r="AG6" s="110">
        <f>SUBTOTAL(9,AG8:AG985)</f>
        <v>121617512</v>
      </c>
      <c r="AH6" s="111"/>
      <c r="AI6" s="110">
        <f>SUBTOTAL(9,AG8:AG454)</f>
        <v>121617512</v>
      </c>
      <c r="AJ6" s="110" t="e">
        <f>SUBTOTAL(9,AI8:AI454)</f>
        <v>#N/A</v>
      </c>
      <c r="AK6" s="110" t="e">
        <f>SUBTOTAL(9,AK8:AK454)</f>
        <v>#N/A</v>
      </c>
      <c r="AL6" s="110" t="e">
        <f>SUBTOTAL(9,AL8:AL454)</f>
        <v>#N/A</v>
      </c>
      <c r="AM6" s="110" t="e">
        <f>SUBTOTAL(9,AK8:AK454)</f>
        <v>#N/A</v>
      </c>
      <c r="AN6" s="110" t="e">
        <f>SUBTOTAL(9,AL8:AL454)</f>
        <v>#N/A</v>
      </c>
      <c r="AO6" s="110" t="e">
        <f>SUBTOTAL(9,AM8:AM454)</f>
        <v>#N/A</v>
      </c>
      <c r="AP6" s="107"/>
      <c r="AQ6" s="108"/>
    </row>
    <row r="7" spans="1:43" ht="36.75" customHeight="1" x14ac:dyDescent="0.2">
      <c r="A7" s="112" t="s">
        <v>370</v>
      </c>
      <c r="B7" s="113" t="s">
        <v>371</v>
      </c>
      <c r="C7" s="114" t="s">
        <v>20</v>
      </c>
      <c r="D7" s="113" t="s">
        <v>372</v>
      </c>
      <c r="E7" s="112" t="s">
        <v>373</v>
      </c>
      <c r="F7" s="112" t="s">
        <v>5</v>
      </c>
      <c r="G7" s="112" t="s">
        <v>1895</v>
      </c>
      <c r="H7" s="115" t="s">
        <v>374</v>
      </c>
      <c r="I7" s="116" t="s">
        <v>375</v>
      </c>
      <c r="J7" s="112" t="s">
        <v>7</v>
      </c>
      <c r="K7" s="112" t="s">
        <v>376</v>
      </c>
      <c r="L7" s="118" t="s">
        <v>377</v>
      </c>
      <c r="M7" s="116" t="s">
        <v>378</v>
      </c>
      <c r="N7" s="118" t="s">
        <v>379</v>
      </c>
      <c r="O7" s="112" t="s">
        <v>380</v>
      </c>
      <c r="P7" s="112" t="s">
        <v>381</v>
      </c>
      <c r="Q7" s="112" t="s">
        <v>382</v>
      </c>
      <c r="R7" s="119" t="s">
        <v>383</v>
      </c>
      <c r="S7" s="383" t="s">
        <v>384</v>
      </c>
      <c r="T7" s="395" t="s">
        <v>385</v>
      </c>
      <c r="U7" s="112" t="s">
        <v>386</v>
      </c>
      <c r="V7" s="112" t="s">
        <v>387</v>
      </c>
      <c r="W7" s="112" t="s">
        <v>388</v>
      </c>
      <c r="X7" s="112" t="s">
        <v>389</v>
      </c>
      <c r="Y7" s="112" t="s">
        <v>390</v>
      </c>
      <c r="Z7" s="117" t="s">
        <v>391</v>
      </c>
      <c r="AA7" s="112" t="s">
        <v>392</v>
      </c>
      <c r="AB7" s="112" t="s">
        <v>393</v>
      </c>
      <c r="AC7" s="116" t="s">
        <v>394</v>
      </c>
      <c r="AD7" s="117" t="s">
        <v>395</v>
      </c>
      <c r="AE7" s="112" t="s">
        <v>2295</v>
      </c>
      <c r="AF7" s="112" t="s">
        <v>396</v>
      </c>
      <c r="AG7" s="112" t="s">
        <v>397</v>
      </c>
      <c r="AH7" s="112" t="s">
        <v>386</v>
      </c>
      <c r="AI7" s="112" t="s">
        <v>398</v>
      </c>
      <c r="AJ7" s="112" t="s">
        <v>399</v>
      </c>
      <c r="AK7" s="112" t="s">
        <v>400</v>
      </c>
      <c r="AL7" s="112" t="s">
        <v>401</v>
      </c>
      <c r="AM7" s="112" t="s">
        <v>402</v>
      </c>
      <c r="AN7" s="112" t="s">
        <v>403</v>
      </c>
      <c r="AO7" s="112" t="s">
        <v>404</v>
      </c>
      <c r="AP7" s="112" t="s">
        <v>405</v>
      </c>
      <c r="AQ7" s="120" t="s">
        <v>406</v>
      </c>
    </row>
    <row r="8" spans="1:43" ht="16.5" hidden="1" customHeight="1" x14ac:dyDescent="0.2">
      <c r="A8" s="175">
        <v>1</v>
      </c>
      <c r="B8" s="176">
        <v>1</v>
      </c>
      <c r="C8" s="430" t="s">
        <v>1896</v>
      </c>
      <c r="D8" s="177">
        <v>45552</v>
      </c>
      <c r="E8" s="176">
        <v>51</v>
      </c>
      <c r="F8" s="409" t="s">
        <v>100</v>
      </c>
      <c r="G8" s="409" t="s">
        <v>1897</v>
      </c>
      <c r="H8" s="422" t="s">
        <v>1007</v>
      </c>
      <c r="I8" s="179" t="s">
        <v>1898</v>
      </c>
      <c r="J8" s="179">
        <v>4</v>
      </c>
      <c r="K8" s="179">
        <v>25</v>
      </c>
      <c r="L8" s="411">
        <v>45555</v>
      </c>
      <c r="M8" s="310">
        <v>0.20833333333333334</v>
      </c>
      <c r="N8" s="177">
        <v>45558</v>
      </c>
      <c r="O8" s="180">
        <v>0.70833333333333337</v>
      </c>
      <c r="P8" s="180" t="s">
        <v>1899</v>
      </c>
      <c r="Q8" s="179">
        <v>3002811956</v>
      </c>
      <c r="R8" s="431"/>
      <c r="S8" s="384">
        <v>87119</v>
      </c>
      <c r="T8" s="384">
        <v>133112</v>
      </c>
      <c r="U8" s="176">
        <v>195</v>
      </c>
      <c r="V8" s="181" t="str">
        <f>VLOOKUP(U8,MOVIL!$C$7:CA200,2,0)</f>
        <v>EQP710</v>
      </c>
      <c r="W8" s="181" t="str">
        <f>VLOOKUP(U8,MOVIL!$C$7:$BX$200,5,0)</f>
        <v>CELY CORTES SIERVO</v>
      </c>
      <c r="X8" s="309">
        <f>VLOOKUP(V8,MOVIL!$D$7:BY200,6,0)</f>
        <v>3142328925</v>
      </c>
      <c r="Y8" s="181">
        <v>2765000</v>
      </c>
      <c r="Z8" s="432">
        <v>1</v>
      </c>
      <c r="AA8" s="182">
        <v>1000000</v>
      </c>
      <c r="AB8" s="182">
        <f t="shared" ref="AB8:AB31" si="0">Y8+(AA8*Z8)</f>
        <v>3765000</v>
      </c>
      <c r="AC8" s="312"/>
      <c r="AD8" s="312"/>
      <c r="AE8" s="183">
        <v>13025</v>
      </c>
      <c r="AF8" s="309" t="str">
        <f>VLOOKUP(U8,MOVIL!$C:$CG,3,0)</f>
        <v>SOCIO</v>
      </c>
      <c r="AG8" s="110">
        <f>+AB8-(AB8*(3.5%+0.414%+1.1%+0.5%+2%))</f>
        <v>3482097.9</v>
      </c>
      <c r="AH8" s="110">
        <f t="shared" ref="AH8:AH34" si="1">+U8</f>
        <v>195</v>
      </c>
      <c r="AI8" s="182">
        <f>ROUNDUP((IF(AF8="SOCIO",(AG8*0.95),(AG8*0.8))),-3)</f>
        <v>3308000</v>
      </c>
      <c r="AJ8" s="184" t="str">
        <f>IF(AF8="SOCIO","7,5%","11,5%")</f>
        <v>7,5%</v>
      </c>
      <c r="AK8" s="182">
        <f t="shared" ref="AK8:AK34" si="2">+AI8*AJ8</f>
        <v>248100</v>
      </c>
      <c r="AL8" s="182">
        <f t="shared" ref="AL8:AL31" si="3">+AI8*3.5%</f>
        <v>115780.00000000001</v>
      </c>
      <c r="AM8" s="182">
        <f t="shared" ref="AM8:AM31" si="4">+AI8*0.414%</f>
        <v>13695.119999999999</v>
      </c>
      <c r="AN8" s="182">
        <f t="shared" ref="AN8:AN34" si="5">+AI8-AK8</f>
        <v>3059900</v>
      </c>
      <c r="AO8" s="182">
        <f t="shared" ref="AO8:AO34" si="6">+AB8-AI8</f>
        <v>457000</v>
      </c>
      <c r="AP8" s="182"/>
      <c r="AQ8" s="417">
        <v>45627</v>
      </c>
    </row>
    <row r="9" spans="1:43" ht="16.5" hidden="1" customHeight="1" x14ac:dyDescent="0.2">
      <c r="A9" s="175">
        <v>2</v>
      </c>
      <c r="B9" s="176">
        <v>1</v>
      </c>
      <c r="C9" s="430" t="s">
        <v>2264</v>
      </c>
      <c r="D9" s="177">
        <v>45553</v>
      </c>
      <c r="E9" s="176">
        <v>89</v>
      </c>
      <c r="F9" s="409" t="s">
        <v>153</v>
      </c>
      <c r="G9" s="409" t="s">
        <v>153</v>
      </c>
      <c r="H9" s="422" t="s">
        <v>1902</v>
      </c>
      <c r="I9" s="179" t="s">
        <v>1901</v>
      </c>
      <c r="J9" s="179">
        <v>2</v>
      </c>
      <c r="K9" s="179">
        <v>44</v>
      </c>
      <c r="L9" s="411">
        <v>45558</v>
      </c>
      <c r="M9" s="310">
        <v>0.25</v>
      </c>
      <c r="N9" s="177">
        <v>45559</v>
      </c>
      <c r="O9" s="180">
        <v>0.70833333333333337</v>
      </c>
      <c r="P9" s="180" t="s">
        <v>1900</v>
      </c>
      <c r="Q9" s="179">
        <v>3142850446</v>
      </c>
      <c r="R9" s="183"/>
      <c r="S9" s="384">
        <v>87192</v>
      </c>
      <c r="T9" s="384">
        <v>133227</v>
      </c>
      <c r="U9" s="176">
        <v>412</v>
      </c>
      <c r="V9" s="181" t="str">
        <f>VLOOKUP(U9,MOVIL!$C$7:CA200,2,0)</f>
        <v>GEU347</v>
      </c>
      <c r="W9" s="181" t="str">
        <f>VLOOKUP(U9,MOVIL!$C$7:$BX$200,5,0)</f>
        <v>TRIANA CHACON YEZID</v>
      </c>
      <c r="X9" s="309">
        <f>VLOOKUP(V9,MOVIL!$D$7:BY202,6,0)</f>
        <v>3002383800</v>
      </c>
      <c r="Y9" s="181">
        <v>3370000</v>
      </c>
      <c r="Z9" s="432"/>
      <c r="AA9" s="182"/>
      <c r="AB9" s="182">
        <f t="shared" si="0"/>
        <v>3370000</v>
      </c>
      <c r="AC9" s="312"/>
      <c r="AD9" s="312"/>
      <c r="AE9" s="183">
        <v>13025</v>
      </c>
      <c r="AF9" s="309" t="str">
        <f>VLOOKUP(U9,MOVIL!$C:$CG,3,0)</f>
        <v>SOCIO</v>
      </c>
      <c r="AG9" s="110">
        <f>+AB9-(AB9*(3.5%+0.414%+1.1%+0.5%+2%))</f>
        <v>3116778.2</v>
      </c>
      <c r="AH9" s="110">
        <f t="shared" si="1"/>
        <v>412</v>
      </c>
      <c r="AI9" s="182">
        <f>ROUNDUP((IF(AF9="SOCIO",(AG9*0.95),(AG9*0.8))),-3)</f>
        <v>2961000</v>
      </c>
      <c r="AJ9" s="184" t="str">
        <f>IF(AF9="SOCIO","7,5%","11,5%")</f>
        <v>7,5%</v>
      </c>
      <c r="AK9" s="182">
        <f t="shared" si="2"/>
        <v>222075</v>
      </c>
      <c r="AL9" s="182">
        <f t="shared" si="3"/>
        <v>103635.00000000001</v>
      </c>
      <c r="AM9" s="182">
        <f t="shared" si="4"/>
        <v>12258.539999999999</v>
      </c>
      <c r="AN9" s="182">
        <f t="shared" si="5"/>
        <v>2738925</v>
      </c>
      <c r="AO9" s="182">
        <f t="shared" si="6"/>
        <v>409000</v>
      </c>
      <c r="AP9" s="182"/>
      <c r="AQ9" s="417">
        <v>45627</v>
      </c>
    </row>
    <row r="10" spans="1:43" ht="16.5" hidden="1" customHeight="1" x14ac:dyDescent="0.2">
      <c r="A10" s="175">
        <v>3</v>
      </c>
      <c r="B10" s="176">
        <v>2</v>
      </c>
      <c r="C10" s="430" t="s">
        <v>1896</v>
      </c>
      <c r="D10" s="177">
        <v>45555</v>
      </c>
      <c r="E10" s="176">
        <v>226</v>
      </c>
      <c r="F10" s="409" t="s">
        <v>286</v>
      </c>
      <c r="G10" s="409" t="s">
        <v>1907</v>
      </c>
      <c r="H10" s="422" t="s">
        <v>1950</v>
      </c>
      <c r="I10" s="179" t="s">
        <v>1898</v>
      </c>
      <c r="J10" s="179">
        <v>2</v>
      </c>
      <c r="K10" s="179">
        <v>27</v>
      </c>
      <c r="L10" s="411">
        <v>45562</v>
      </c>
      <c r="M10" s="310">
        <v>0.25</v>
      </c>
      <c r="N10" s="177">
        <v>45563</v>
      </c>
      <c r="O10" s="180">
        <v>0.66666666666666663</v>
      </c>
      <c r="P10" s="180" t="s">
        <v>1908</v>
      </c>
      <c r="Q10" s="179">
        <v>3112177350</v>
      </c>
      <c r="R10" s="183"/>
      <c r="S10" s="384">
        <v>87271</v>
      </c>
      <c r="T10" s="384">
        <v>133297</v>
      </c>
      <c r="U10" s="176">
        <v>207</v>
      </c>
      <c r="V10" s="181" t="str">
        <f>VLOOKUP(U10,MOVIL!$C$7:CA202,2,0)</f>
        <v>EXX683</v>
      </c>
      <c r="W10" s="181" t="str">
        <f>VLOOKUP(U10,MOVIL!$C$7:$BX$200,5,0)</f>
        <v xml:space="preserve">CAÑIZARES CHACON RICARDO </v>
      </c>
      <c r="X10" s="309">
        <f>VLOOKUP(V10,MOVIL!$D$7:BY204,6,0)</f>
        <v>3112696561</v>
      </c>
      <c r="Y10" s="181">
        <v>3600000</v>
      </c>
      <c r="Z10" s="432"/>
      <c r="AA10" s="182"/>
      <c r="AB10" s="182">
        <f t="shared" si="0"/>
        <v>3600000</v>
      </c>
      <c r="AC10" s="312"/>
      <c r="AD10" s="312"/>
      <c r="AE10" s="183">
        <v>13025</v>
      </c>
      <c r="AF10" s="309" t="str">
        <f>VLOOKUP(U10,MOVIL!$C:$CG,3,0)</f>
        <v>SOCIO</v>
      </c>
      <c r="AG10" s="110">
        <f>+AB10-(AB10*(3.5%+0.414%+1.1%+0.5%+2%))</f>
        <v>3329496</v>
      </c>
      <c r="AH10" s="110">
        <f t="shared" si="1"/>
        <v>207</v>
      </c>
      <c r="AI10" s="182">
        <f>ROUNDUP((IF(AF10="SOCIO",(AG10*0.95),(AG10*0.8))),-3)</f>
        <v>3164000</v>
      </c>
      <c r="AJ10" s="184" t="str">
        <f>IF(AF10="SOCIO","7,5%","11,5%")</f>
        <v>7,5%</v>
      </c>
      <c r="AK10" s="182">
        <f t="shared" si="2"/>
        <v>237300</v>
      </c>
      <c r="AL10" s="182">
        <f t="shared" si="3"/>
        <v>110740.00000000001</v>
      </c>
      <c r="AM10" s="182">
        <f t="shared" si="4"/>
        <v>13098.96</v>
      </c>
      <c r="AN10" s="182">
        <f t="shared" si="5"/>
        <v>2926700</v>
      </c>
      <c r="AO10" s="182">
        <f t="shared" si="6"/>
        <v>436000</v>
      </c>
      <c r="AP10" s="182"/>
      <c r="AQ10" s="417">
        <v>45627</v>
      </c>
    </row>
    <row r="11" spans="1:43" ht="16.5" hidden="1" customHeight="1" x14ac:dyDescent="0.2">
      <c r="A11" s="175">
        <v>4</v>
      </c>
      <c r="B11" s="176"/>
      <c r="C11" s="430" t="s">
        <v>1903</v>
      </c>
      <c r="D11" s="177">
        <v>45558</v>
      </c>
      <c r="E11" s="176">
        <v>292</v>
      </c>
      <c r="F11" s="409" t="s">
        <v>1909</v>
      </c>
      <c r="G11" s="409" t="s">
        <v>1909</v>
      </c>
      <c r="H11" s="422" t="s">
        <v>1911</v>
      </c>
      <c r="I11" s="178" t="s">
        <v>1910</v>
      </c>
      <c r="J11" s="179">
        <v>1</v>
      </c>
      <c r="K11" s="179">
        <v>30</v>
      </c>
      <c r="L11" s="411">
        <v>45562</v>
      </c>
      <c r="M11" s="310">
        <v>0.29166666666666669</v>
      </c>
      <c r="N11" s="177">
        <v>45562</v>
      </c>
      <c r="O11" s="180">
        <v>0.54166666666666663</v>
      </c>
      <c r="P11" s="180" t="s">
        <v>1904</v>
      </c>
      <c r="Q11" s="180" t="s">
        <v>1912</v>
      </c>
      <c r="R11" s="179"/>
      <c r="S11" s="384">
        <v>87272</v>
      </c>
      <c r="T11" s="384">
        <v>133288</v>
      </c>
      <c r="U11" s="176">
        <v>155</v>
      </c>
      <c r="V11" s="181" t="str">
        <f>VLOOKUP(U11,MOVIL!$C$7:CA203,2,0)</f>
        <v>SPT486</v>
      </c>
      <c r="W11" s="181" t="str">
        <f>VLOOKUP(U11,MOVIL!$C$7:$BX$200,5,0)</f>
        <v>ROCHA BARRIGA JHON JAIRO</v>
      </c>
      <c r="X11" s="408" t="str">
        <f>VLOOKUP(V11,MOVIL!$D$7:BY205,6,0)</f>
        <v>3108583173-3173793877</v>
      </c>
      <c r="Y11" s="181">
        <v>475000</v>
      </c>
      <c r="Z11" s="432"/>
      <c r="AA11" s="182"/>
      <c r="AB11" s="182">
        <f t="shared" si="0"/>
        <v>475000</v>
      </c>
      <c r="AC11" s="312"/>
      <c r="AD11" s="312"/>
      <c r="AE11" s="183">
        <v>13025</v>
      </c>
      <c r="AF11" s="309" t="str">
        <f>VLOOKUP(U11,MOVIL!$C:$CG,3,0)</f>
        <v>AFILIADO</v>
      </c>
      <c r="AG11" s="110">
        <f>+AB11-(AB11*(3.5%+0.414%+1.1%+0.5%+2%))</f>
        <v>439308.5</v>
      </c>
      <c r="AH11" s="110">
        <f t="shared" si="1"/>
        <v>155</v>
      </c>
      <c r="AI11" s="182">
        <f>ROUNDUP((IF(AF11="SOCIO",(AG11*0.95),(AG11*0.55))),-3)</f>
        <v>242000</v>
      </c>
      <c r="AJ11" s="184" t="str">
        <f>IF(AF11="SOCIO","7,5%","11,5%")</f>
        <v>11,5%</v>
      </c>
      <c r="AK11" s="182">
        <f t="shared" si="2"/>
        <v>27830</v>
      </c>
      <c r="AL11" s="182">
        <f t="shared" si="3"/>
        <v>8470</v>
      </c>
      <c r="AM11" s="182">
        <f t="shared" si="4"/>
        <v>1001.8799999999999</v>
      </c>
      <c r="AN11" s="182">
        <f t="shared" si="5"/>
        <v>214170</v>
      </c>
      <c r="AO11" s="182">
        <f t="shared" si="6"/>
        <v>233000</v>
      </c>
      <c r="AP11" s="182"/>
      <c r="AQ11" s="417">
        <v>45627</v>
      </c>
    </row>
    <row r="12" spans="1:43" ht="16.5" hidden="1" customHeight="1" x14ac:dyDescent="0.2">
      <c r="A12" s="175">
        <v>5</v>
      </c>
      <c r="B12" s="176"/>
      <c r="C12" s="430" t="s">
        <v>1903</v>
      </c>
      <c r="D12" s="177">
        <v>45558</v>
      </c>
      <c r="E12" s="176">
        <v>292</v>
      </c>
      <c r="F12" s="409" t="s">
        <v>1909</v>
      </c>
      <c r="G12" s="409" t="s">
        <v>1909</v>
      </c>
      <c r="H12" s="422" t="s">
        <v>1911</v>
      </c>
      <c r="I12" s="178" t="s">
        <v>1910</v>
      </c>
      <c r="J12" s="179">
        <v>1</v>
      </c>
      <c r="K12" s="179">
        <v>30</v>
      </c>
      <c r="L12" s="411">
        <v>45562</v>
      </c>
      <c r="M12" s="310">
        <v>0.29166666666666669</v>
      </c>
      <c r="N12" s="177">
        <v>45562</v>
      </c>
      <c r="O12" s="180">
        <v>0.54166666666666663</v>
      </c>
      <c r="P12" s="180" t="s">
        <v>1904</v>
      </c>
      <c r="Q12" s="180" t="s">
        <v>1912</v>
      </c>
      <c r="R12" s="179"/>
      <c r="S12" s="384">
        <v>87272</v>
      </c>
      <c r="T12" s="384">
        <v>133296</v>
      </c>
      <c r="U12" s="176">
        <v>490</v>
      </c>
      <c r="V12" s="181" t="str">
        <f>VLOOKUP(U12,MOVIL!$C$7:CA204,2,0)</f>
        <v xml:space="preserve">NOX 320     </v>
      </c>
      <c r="W12" s="181" t="str">
        <f>VLOOKUP(U12,MOVIL!$C$7:$BX$200,5,0)</f>
        <v>RODRIGUEZ SIXTO</v>
      </c>
      <c r="X12" s="309">
        <f>VLOOKUP(V12,MOVIL!$D$7:BY206,6,0)</f>
        <v>3203031700</v>
      </c>
      <c r="Y12" s="181">
        <v>475000</v>
      </c>
      <c r="Z12" s="432"/>
      <c r="AA12" s="182"/>
      <c r="AB12" s="182">
        <f t="shared" si="0"/>
        <v>475000</v>
      </c>
      <c r="AC12" s="312"/>
      <c r="AD12" s="312"/>
      <c r="AE12" s="183">
        <v>13025</v>
      </c>
      <c r="AF12" s="309" t="str">
        <f>VLOOKUP(U12,MOVIL!C13:CG206,3,0)</f>
        <v>PROPIO</v>
      </c>
      <c r="AG12" s="110">
        <f>+AB12</f>
        <v>475000</v>
      </c>
      <c r="AH12" s="110">
        <f t="shared" si="1"/>
        <v>490</v>
      </c>
      <c r="AI12" s="182"/>
      <c r="AJ12" s="184" t="str">
        <f>IF(AF12="PROPIO","0%",IF(AF12="SOCIO","7,5%","11,5%"))</f>
        <v>0%</v>
      </c>
      <c r="AK12" s="182">
        <f t="shared" si="2"/>
        <v>0</v>
      </c>
      <c r="AL12" s="182">
        <f t="shared" si="3"/>
        <v>0</v>
      </c>
      <c r="AM12" s="182">
        <f t="shared" si="4"/>
        <v>0</v>
      </c>
      <c r="AN12" s="182">
        <f t="shared" si="5"/>
        <v>0</v>
      </c>
      <c r="AO12" s="182">
        <f t="shared" si="6"/>
        <v>475000</v>
      </c>
      <c r="AP12" s="182"/>
      <c r="AQ12" s="417">
        <v>45627</v>
      </c>
    </row>
    <row r="13" spans="1:43" ht="16.5" hidden="1" customHeight="1" x14ac:dyDescent="0.2">
      <c r="A13" s="175">
        <v>6</v>
      </c>
      <c r="B13" s="176"/>
      <c r="C13" s="430" t="s">
        <v>1903</v>
      </c>
      <c r="D13" s="177">
        <v>45558</v>
      </c>
      <c r="E13" s="176">
        <v>292</v>
      </c>
      <c r="F13" s="409" t="s">
        <v>1913</v>
      </c>
      <c r="G13" s="409" t="s">
        <v>1913</v>
      </c>
      <c r="H13" s="422" t="s">
        <v>1915</v>
      </c>
      <c r="I13" s="178" t="s">
        <v>1914</v>
      </c>
      <c r="J13" s="179">
        <v>1</v>
      </c>
      <c r="K13" s="179">
        <v>35</v>
      </c>
      <c r="L13" s="411">
        <v>45563</v>
      </c>
      <c r="M13" s="310">
        <v>0.5</v>
      </c>
      <c r="N13" s="177">
        <v>45563</v>
      </c>
      <c r="O13" s="180">
        <v>0.79166666666666663</v>
      </c>
      <c r="P13" s="180" t="s">
        <v>1916</v>
      </c>
      <c r="Q13" s="180" t="s">
        <v>1917</v>
      </c>
      <c r="R13" s="179"/>
      <c r="S13" s="384">
        <v>87305</v>
      </c>
      <c r="T13" s="384">
        <v>133536</v>
      </c>
      <c r="U13" s="176">
        <v>476</v>
      </c>
      <c r="V13" s="181" t="str">
        <f>VLOOKUP(U13,MOVIL!$C$7:CA205,2,0)</f>
        <v>LUM578</v>
      </c>
      <c r="W13" s="181" t="str">
        <f>VLOOKUP(U13,MOVIL!$C$7:$BX$200,5,0)</f>
        <v>PABON CORTES HUGO EFREN</v>
      </c>
      <c r="X13" s="309">
        <f>VLOOKUP(V13,MOVIL!$D$7:BY206,6,0)</f>
        <v>3214549060</v>
      </c>
      <c r="Y13" s="181">
        <v>970000</v>
      </c>
      <c r="Z13" s="432"/>
      <c r="AA13" s="182"/>
      <c r="AB13" s="182">
        <f t="shared" si="0"/>
        <v>970000</v>
      </c>
      <c r="AC13" s="312"/>
      <c r="AD13" s="312"/>
      <c r="AE13" s="183">
        <v>13025</v>
      </c>
      <c r="AF13" s="309" t="str">
        <f>VLOOKUP(U13,MOVIL!C13:CG206,3,0)</f>
        <v>PROPIO</v>
      </c>
      <c r="AG13" s="110">
        <f>+AB13</f>
        <v>970000</v>
      </c>
      <c r="AH13" s="110">
        <f t="shared" si="1"/>
        <v>476</v>
      </c>
      <c r="AI13" s="182"/>
      <c r="AJ13" s="184" t="str">
        <f>IF(AF13="PROPIO","0%",IF(AF13="SOCIO","7,5%","11,5%"))</f>
        <v>0%</v>
      </c>
      <c r="AK13" s="182">
        <f t="shared" si="2"/>
        <v>0</v>
      </c>
      <c r="AL13" s="182">
        <f t="shared" si="3"/>
        <v>0</v>
      </c>
      <c r="AM13" s="182">
        <f t="shared" si="4"/>
        <v>0</v>
      </c>
      <c r="AN13" s="182">
        <f t="shared" si="5"/>
        <v>0</v>
      </c>
      <c r="AO13" s="182">
        <f t="shared" si="6"/>
        <v>970000</v>
      </c>
      <c r="AP13" s="182"/>
      <c r="AQ13" s="417">
        <v>45627</v>
      </c>
    </row>
    <row r="14" spans="1:43" ht="16.5" hidden="1" customHeight="1" x14ac:dyDescent="0.2">
      <c r="A14" s="175">
        <v>7</v>
      </c>
      <c r="B14" s="176">
        <v>3</v>
      </c>
      <c r="C14" s="430" t="s">
        <v>1896</v>
      </c>
      <c r="D14" s="177">
        <v>45560</v>
      </c>
      <c r="E14" s="176">
        <v>149</v>
      </c>
      <c r="F14" s="409" t="s">
        <v>212</v>
      </c>
      <c r="G14" s="409" t="s">
        <v>1919</v>
      </c>
      <c r="H14" s="422" t="s">
        <v>2294</v>
      </c>
      <c r="I14" s="179" t="s">
        <v>1898</v>
      </c>
      <c r="J14" s="179">
        <v>2</v>
      </c>
      <c r="K14" s="179">
        <v>34</v>
      </c>
      <c r="L14" s="411">
        <v>45565</v>
      </c>
      <c r="M14" s="310">
        <v>0.16666666666666666</v>
      </c>
      <c r="N14" s="177">
        <v>45566</v>
      </c>
      <c r="O14" s="180">
        <v>0.70833333333333337</v>
      </c>
      <c r="P14" s="180" t="s">
        <v>1920</v>
      </c>
      <c r="Q14" s="179" t="s">
        <v>1921</v>
      </c>
      <c r="R14" s="183"/>
      <c r="S14" s="384">
        <v>87317</v>
      </c>
      <c r="T14" s="384">
        <v>133558</v>
      </c>
      <c r="U14" s="176">
        <v>396</v>
      </c>
      <c r="V14" s="181" t="str">
        <f>VLOOKUP(U14,MOVIL!$C$7:CA206,2,0)</f>
        <v>LZM418</v>
      </c>
      <c r="W14" s="181" t="str">
        <f>VLOOKUP(U14,MOVIL!$C$7:$BX$200,5,0)</f>
        <v>PALOMAR ARANGO LUIS EDUARDO</v>
      </c>
      <c r="X14" s="309">
        <f>VLOOKUP(V14,MOVIL!$D$7:BY207,6,0)</f>
        <v>3103354453</v>
      </c>
      <c r="Y14" s="181">
        <v>2375000</v>
      </c>
      <c r="Z14" s="432"/>
      <c r="AA14" s="182"/>
      <c r="AB14" s="182">
        <f t="shared" si="0"/>
        <v>2375000</v>
      </c>
      <c r="AC14" s="312"/>
      <c r="AD14" s="312"/>
      <c r="AE14" s="183">
        <v>13025</v>
      </c>
      <c r="AF14" s="309" t="str">
        <f>VLOOKUP(U14,MOVIL!$C:$CG,3,0)</f>
        <v>SOCIO</v>
      </c>
      <c r="AG14" s="110">
        <f t="shared" ref="AG14:AG26" si="7">+AB14-(AB14*(3.5%+0.414%+1.1%+0.5%+2%))</f>
        <v>2196542.5</v>
      </c>
      <c r="AH14" s="110">
        <f t="shared" si="1"/>
        <v>396</v>
      </c>
      <c r="AI14" s="182">
        <f t="shared" ref="AI14:AI20" si="8">ROUNDUP((IF(AF14="SOCIO",(AG14*0.95),(AG14*0.8))),-3)</f>
        <v>2087000</v>
      </c>
      <c r="AJ14" s="184" t="str">
        <f t="shared" ref="AJ14:AJ26" si="9">IF(AF14="SOCIO","7,5%","11,5%")</f>
        <v>7,5%</v>
      </c>
      <c r="AK14" s="182">
        <f t="shared" si="2"/>
        <v>156525</v>
      </c>
      <c r="AL14" s="182">
        <f t="shared" si="3"/>
        <v>73045</v>
      </c>
      <c r="AM14" s="182">
        <f t="shared" si="4"/>
        <v>8640.1799999999985</v>
      </c>
      <c r="AN14" s="182">
        <f t="shared" si="5"/>
        <v>1930475</v>
      </c>
      <c r="AO14" s="182">
        <f t="shared" si="6"/>
        <v>288000</v>
      </c>
      <c r="AP14" s="182"/>
      <c r="AQ14" s="417">
        <v>45627</v>
      </c>
    </row>
    <row r="15" spans="1:43" ht="16.5" hidden="1" customHeight="1" x14ac:dyDescent="0.2">
      <c r="A15" s="175">
        <v>8</v>
      </c>
      <c r="B15" s="176" t="s">
        <v>1955</v>
      </c>
      <c r="C15" s="375" t="s">
        <v>2935</v>
      </c>
      <c r="D15" s="177">
        <v>45557</v>
      </c>
      <c r="E15" s="176">
        <v>189</v>
      </c>
      <c r="F15" s="178" t="s">
        <v>250</v>
      </c>
      <c r="G15" s="178" t="s">
        <v>1950</v>
      </c>
      <c r="H15" s="183" t="s">
        <v>1950</v>
      </c>
      <c r="I15" s="179" t="s">
        <v>1953</v>
      </c>
      <c r="J15" s="179">
        <v>3</v>
      </c>
      <c r="K15" s="179">
        <v>40</v>
      </c>
      <c r="L15" s="411">
        <v>45566</v>
      </c>
      <c r="M15" s="310">
        <v>0.25</v>
      </c>
      <c r="N15" s="177">
        <v>45568</v>
      </c>
      <c r="O15" s="180">
        <v>0.70833333333333337</v>
      </c>
      <c r="P15" s="180" t="s">
        <v>1956</v>
      </c>
      <c r="Q15" s="179">
        <v>3108683479</v>
      </c>
      <c r="R15" s="183"/>
      <c r="S15" s="384">
        <v>87336</v>
      </c>
      <c r="T15" s="384">
        <v>133593</v>
      </c>
      <c r="U15" s="176">
        <v>348</v>
      </c>
      <c r="V15" s="181" t="str">
        <f>VLOOKUP(U15,MOVIL!$C$7:CA206,2,0)</f>
        <v>WMZ407</v>
      </c>
      <c r="W15" s="181" t="str">
        <f>VLOOKUP(U15,MOVIL!$C$7:$BX$200,5,0)</f>
        <v>CARVAJAL AVILA LUIS CAMILO</v>
      </c>
      <c r="X15" s="309">
        <f>VLOOKUP(V15,MOVIL!$D$7:BY208,6,0)</f>
        <v>3204961451</v>
      </c>
      <c r="Y15" s="181">
        <v>2500000</v>
      </c>
      <c r="Z15" s="432"/>
      <c r="AA15" s="182"/>
      <c r="AB15" s="182">
        <f t="shared" si="0"/>
        <v>2500000</v>
      </c>
      <c r="AC15" s="312"/>
      <c r="AD15" s="312"/>
      <c r="AE15" s="183">
        <v>13026</v>
      </c>
      <c r="AF15" s="309" t="str">
        <f>VLOOKUP(U15,MOVIL!$C:$CG,3,0)</f>
        <v>SOCIO</v>
      </c>
      <c r="AG15" s="110">
        <f t="shared" si="7"/>
        <v>2312150</v>
      </c>
      <c r="AH15" s="110">
        <f t="shared" si="1"/>
        <v>348</v>
      </c>
      <c r="AI15" s="182">
        <f t="shared" si="8"/>
        <v>2197000</v>
      </c>
      <c r="AJ15" s="184" t="str">
        <f t="shared" si="9"/>
        <v>7,5%</v>
      </c>
      <c r="AK15" s="182">
        <f t="shared" si="2"/>
        <v>164775</v>
      </c>
      <c r="AL15" s="182">
        <f t="shared" si="3"/>
        <v>76895.000000000015</v>
      </c>
      <c r="AM15" s="182">
        <f t="shared" si="4"/>
        <v>9095.58</v>
      </c>
      <c r="AN15" s="182">
        <f t="shared" si="5"/>
        <v>2032225</v>
      </c>
      <c r="AO15" s="182">
        <f t="shared" si="6"/>
        <v>303000</v>
      </c>
      <c r="AP15" s="182"/>
      <c r="AQ15" s="417">
        <v>45627</v>
      </c>
    </row>
    <row r="16" spans="1:43" ht="16.5" hidden="1" customHeight="1" x14ac:dyDescent="0.2">
      <c r="A16" s="175">
        <v>9</v>
      </c>
      <c r="B16" s="176" t="s">
        <v>1955</v>
      </c>
      <c r="C16" s="375" t="s">
        <v>2935</v>
      </c>
      <c r="D16" s="177">
        <v>45557</v>
      </c>
      <c r="E16" s="176">
        <v>189</v>
      </c>
      <c r="F16" s="178" t="s">
        <v>250</v>
      </c>
      <c r="G16" s="178" t="s">
        <v>1950</v>
      </c>
      <c r="H16" s="183" t="s">
        <v>1950</v>
      </c>
      <c r="I16" s="179" t="s">
        <v>1953</v>
      </c>
      <c r="J16" s="179">
        <v>3</v>
      </c>
      <c r="K16" s="179">
        <v>19</v>
      </c>
      <c r="L16" s="411">
        <v>45566</v>
      </c>
      <c r="M16" s="310">
        <v>0.25</v>
      </c>
      <c r="N16" s="177">
        <v>45568</v>
      </c>
      <c r="O16" s="180">
        <v>0.70833333333333337</v>
      </c>
      <c r="P16" s="180" t="s">
        <v>1956</v>
      </c>
      <c r="Q16" s="179">
        <v>3108683479</v>
      </c>
      <c r="R16" s="183"/>
      <c r="S16" s="384">
        <v>87336</v>
      </c>
      <c r="T16" s="384">
        <v>133593</v>
      </c>
      <c r="U16" s="176">
        <v>348</v>
      </c>
      <c r="V16" s="181" t="str">
        <f>VLOOKUP(U16,MOVIL!$C$7:CA207,2,0)</f>
        <v>WMZ407</v>
      </c>
      <c r="W16" s="181" t="str">
        <f>VLOOKUP(U16,MOVIL!$C$7:$BX$200,5,0)</f>
        <v>CARVAJAL AVILA LUIS CAMILO</v>
      </c>
      <c r="X16" s="309">
        <f>VLOOKUP(V16,MOVIL!$D$7:BY209,6,0)</f>
        <v>3204961451</v>
      </c>
      <c r="Y16" s="181">
        <v>1531000</v>
      </c>
      <c r="Z16" s="432"/>
      <c r="AA16" s="182"/>
      <c r="AB16" s="182">
        <f t="shared" si="0"/>
        <v>1531000</v>
      </c>
      <c r="AC16" s="312"/>
      <c r="AD16" s="312"/>
      <c r="AE16" s="183">
        <v>13026</v>
      </c>
      <c r="AF16" s="309" t="str">
        <f>VLOOKUP(U16,MOVIL!$C:$CG,3,0)</f>
        <v>SOCIO</v>
      </c>
      <c r="AG16" s="110">
        <f t="shared" si="7"/>
        <v>1415960.66</v>
      </c>
      <c r="AH16" s="110">
        <f t="shared" si="1"/>
        <v>348</v>
      </c>
      <c r="AI16" s="182">
        <f t="shared" si="8"/>
        <v>1346000</v>
      </c>
      <c r="AJ16" s="184" t="str">
        <f t="shared" si="9"/>
        <v>7,5%</v>
      </c>
      <c r="AK16" s="182">
        <f t="shared" si="2"/>
        <v>100950</v>
      </c>
      <c r="AL16" s="182">
        <f t="shared" si="3"/>
        <v>47110.000000000007</v>
      </c>
      <c r="AM16" s="182">
        <f t="shared" si="4"/>
        <v>5572.44</v>
      </c>
      <c r="AN16" s="182">
        <f t="shared" si="5"/>
        <v>1245050</v>
      </c>
      <c r="AO16" s="182">
        <f t="shared" si="6"/>
        <v>185000</v>
      </c>
      <c r="AP16" s="182"/>
      <c r="AQ16" s="417">
        <v>45627</v>
      </c>
    </row>
    <row r="17" spans="1:43" ht="16.5" hidden="1" customHeight="1" x14ac:dyDescent="0.2">
      <c r="A17" s="175">
        <v>10</v>
      </c>
      <c r="B17" s="176" t="s">
        <v>1957</v>
      </c>
      <c r="C17" s="375" t="s">
        <v>2935</v>
      </c>
      <c r="D17" s="177">
        <v>45557</v>
      </c>
      <c r="E17" s="176">
        <v>114</v>
      </c>
      <c r="F17" s="178" t="s">
        <v>178</v>
      </c>
      <c r="G17" s="178" t="s">
        <v>1958</v>
      </c>
      <c r="H17" s="183" t="s">
        <v>1958</v>
      </c>
      <c r="I17" s="179" t="s">
        <v>1959</v>
      </c>
      <c r="J17" s="179">
        <v>4</v>
      </c>
      <c r="K17" s="179">
        <v>25</v>
      </c>
      <c r="L17" s="411">
        <v>45566</v>
      </c>
      <c r="M17" s="310">
        <v>0.20833333333333334</v>
      </c>
      <c r="N17" s="177">
        <v>45569</v>
      </c>
      <c r="O17" s="180">
        <v>0.58333333333333337</v>
      </c>
      <c r="P17" s="180" t="s">
        <v>1960</v>
      </c>
      <c r="Q17" s="179" t="s">
        <v>1961</v>
      </c>
      <c r="R17" s="183"/>
      <c r="S17" s="384">
        <v>87337</v>
      </c>
      <c r="T17" s="384">
        <v>133594</v>
      </c>
      <c r="U17" s="176">
        <v>371</v>
      </c>
      <c r="V17" s="181" t="str">
        <f>VLOOKUP(U17,MOVIL!$C$7:CA208,2,0)</f>
        <v>LZM804</v>
      </c>
      <c r="W17" s="181" t="str">
        <f>VLOOKUP(U17,MOVIL!$C$7:$BX$200,5,0)</f>
        <v>FORERO LEMUS NORBEY LEONARDO</v>
      </c>
      <c r="X17" s="309">
        <f>VLOOKUP(V17,MOVIL!$D$7:BY210,6,0)</f>
        <v>3114539320</v>
      </c>
      <c r="Y17" s="181">
        <v>5400000</v>
      </c>
      <c r="Z17" s="432"/>
      <c r="AA17" s="182"/>
      <c r="AB17" s="182">
        <f t="shared" si="0"/>
        <v>5400000</v>
      </c>
      <c r="AC17" s="312"/>
      <c r="AD17" s="312"/>
      <c r="AE17" s="183">
        <v>13026</v>
      </c>
      <c r="AF17" s="309" t="str">
        <f>VLOOKUP(U17,MOVIL!$C:$CG,3,0)</f>
        <v>SOCIO</v>
      </c>
      <c r="AG17" s="110">
        <f t="shared" si="7"/>
        <v>4994244</v>
      </c>
      <c r="AH17" s="110">
        <f t="shared" si="1"/>
        <v>371</v>
      </c>
      <c r="AI17" s="182">
        <f t="shared" si="8"/>
        <v>4745000</v>
      </c>
      <c r="AJ17" s="184" t="str">
        <f t="shared" si="9"/>
        <v>7,5%</v>
      </c>
      <c r="AK17" s="182">
        <f t="shared" si="2"/>
        <v>355875</v>
      </c>
      <c r="AL17" s="182">
        <f t="shared" si="3"/>
        <v>166075.00000000003</v>
      </c>
      <c r="AM17" s="182">
        <f t="shared" si="4"/>
        <v>19644.3</v>
      </c>
      <c r="AN17" s="182">
        <f t="shared" si="5"/>
        <v>4389125</v>
      </c>
      <c r="AO17" s="182">
        <f t="shared" si="6"/>
        <v>655000</v>
      </c>
      <c r="AP17" s="182"/>
      <c r="AQ17" s="417">
        <v>45627</v>
      </c>
    </row>
    <row r="18" spans="1:43" s="512" customFormat="1" ht="16.5" hidden="1" customHeight="1" x14ac:dyDescent="0.2">
      <c r="A18" s="175">
        <v>11</v>
      </c>
      <c r="B18" s="176">
        <v>3</v>
      </c>
      <c r="C18" s="330" t="s">
        <v>1896</v>
      </c>
      <c r="D18" s="177">
        <v>45560</v>
      </c>
      <c r="E18" s="176">
        <v>183</v>
      </c>
      <c r="F18" s="178" t="s">
        <v>244</v>
      </c>
      <c r="G18" s="433" t="s">
        <v>1922</v>
      </c>
      <c r="H18" s="422" t="s">
        <v>1997</v>
      </c>
      <c r="I18" s="179" t="s">
        <v>1898</v>
      </c>
      <c r="J18" s="179">
        <v>2</v>
      </c>
      <c r="K18" s="179">
        <v>39</v>
      </c>
      <c r="L18" s="411">
        <v>45567</v>
      </c>
      <c r="M18" s="310">
        <v>0.25</v>
      </c>
      <c r="N18" s="177">
        <v>45568</v>
      </c>
      <c r="O18" s="180">
        <v>0.95833333333333337</v>
      </c>
      <c r="P18" s="180" t="s">
        <v>1906</v>
      </c>
      <c r="Q18" s="179">
        <v>3153554156</v>
      </c>
      <c r="R18" s="183"/>
      <c r="S18" s="384">
        <v>87352</v>
      </c>
      <c r="T18" s="384">
        <v>133632</v>
      </c>
      <c r="U18" s="176">
        <v>342</v>
      </c>
      <c r="V18" s="181" t="str">
        <f>VLOOKUP(U18,MOVIL!$C$7:CA209,2,0)</f>
        <v>GEU346</v>
      </c>
      <c r="W18" s="181" t="str">
        <f>VLOOKUP(U18,MOVIL!$C$7:$BX$200,5,0)</f>
        <v>ACOSTA CHACON OMAR ALFONSO</v>
      </c>
      <c r="X18" s="309">
        <f>VLOOKUP(V18,MOVIL!$D$7:BY211,6,0)</f>
        <v>3219962841</v>
      </c>
      <c r="Y18" s="181">
        <v>3500000</v>
      </c>
      <c r="Z18" s="432"/>
      <c r="AA18" s="182"/>
      <c r="AB18" s="182">
        <f t="shared" si="0"/>
        <v>3500000</v>
      </c>
      <c r="AC18" s="312"/>
      <c r="AD18" s="312"/>
      <c r="AE18" s="183">
        <v>13026</v>
      </c>
      <c r="AF18" s="309" t="str">
        <f>VLOOKUP(U18,MOVIL!$C:$CG,3,0)</f>
        <v>SOCIO</v>
      </c>
      <c r="AG18" s="110">
        <f t="shared" si="7"/>
        <v>3237010</v>
      </c>
      <c r="AH18" s="110">
        <f t="shared" si="1"/>
        <v>342</v>
      </c>
      <c r="AI18" s="182">
        <f t="shared" si="8"/>
        <v>3076000</v>
      </c>
      <c r="AJ18" s="184" t="str">
        <f t="shared" si="9"/>
        <v>7,5%</v>
      </c>
      <c r="AK18" s="182">
        <f t="shared" si="2"/>
        <v>230700</v>
      </c>
      <c r="AL18" s="182">
        <f t="shared" si="3"/>
        <v>107660.00000000001</v>
      </c>
      <c r="AM18" s="182">
        <f t="shared" si="4"/>
        <v>12734.64</v>
      </c>
      <c r="AN18" s="182">
        <f t="shared" si="5"/>
        <v>2845300</v>
      </c>
      <c r="AO18" s="182">
        <f t="shared" si="6"/>
        <v>424000</v>
      </c>
      <c r="AP18" s="182"/>
      <c r="AQ18" s="417">
        <v>45627</v>
      </c>
    </row>
    <row r="19" spans="1:43" ht="16.5" hidden="1" customHeight="1" x14ac:dyDescent="0.2">
      <c r="A19" s="175">
        <v>12</v>
      </c>
      <c r="B19" s="176">
        <v>3</v>
      </c>
      <c r="C19" s="330" t="s">
        <v>1896</v>
      </c>
      <c r="D19" s="177">
        <v>45560</v>
      </c>
      <c r="E19" s="176">
        <v>170</v>
      </c>
      <c r="F19" s="178" t="s">
        <v>232</v>
      </c>
      <c r="G19" s="312" t="s">
        <v>1924</v>
      </c>
      <c r="H19" s="422" t="s">
        <v>1996</v>
      </c>
      <c r="I19" s="179" t="s">
        <v>1898</v>
      </c>
      <c r="J19" s="179">
        <v>1</v>
      </c>
      <c r="K19" s="179">
        <v>20</v>
      </c>
      <c r="L19" s="411">
        <v>45569</v>
      </c>
      <c r="M19" s="310">
        <v>0.22916666666666666</v>
      </c>
      <c r="N19" s="177">
        <v>45569</v>
      </c>
      <c r="O19" s="180">
        <v>0.72916666666666663</v>
      </c>
      <c r="P19" s="180" t="s">
        <v>1925</v>
      </c>
      <c r="Q19" s="179">
        <v>3107531275</v>
      </c>
      <c r="R19" s="183"/>
      <c r="S19" s="384">
        <v>87412</v>
      </c>
      <c r="T19" s="384">
        <v>133749</v>
      </c>
      <c r="U19" s="176">
        <v>363</v>
      </c>
      <c r="V19" s="181" t="str">
        <f>VLOOKUP(U19,MOVIL!$C$7:CA211,2,0)</f>
        <v>JTY148</v>
      </c>
      <c r="W19" s="181" t="str">
        <f>VLOOKUP(U19,MOVIL!$C$7:$BX$200,5,0)</f>
        <v>CONTRERAS GARCIA JOSE GUILLERMO</v>
      </c>
      <c r="X19" s="309">
        <f>VLOOKUP(V19,MOVIL!$D$7:BY213,6,0)</f>
        <v>3118177837</v>
      </c>
      <c r="Y19" s="181">
        <v>1350000</v>
      </c>
      <c r="Z19" s="432"/>
      <c r="AA19" s="182"/>
      <c r="AB19" s="182">
        <f t="shared" si="0"/>
        <v>1350000</v>
      </c>
      <c r="AC19" s="312"/>
      <c r="AD19" s="312"/>
      <c r="AE19" s="183">
        <v>13026</v>
      </c>
      <c r="AF19" s="309" t="str">
        <f>VLOOKUP(U19,MOVIL!$C:$CG,3,0)</f>
        <v>SOCIO</v>
      </c>
      <c r="AG19" s="110">
        <f t="shared" si="7"/>
        <v>1248561</v>
      </c>
      <c r="AH19" s="110">
        <f t="shared" si="1"/>
        <v>363</v>
      </c>
      <c r="AI19" s="182">
        <f t="shared" si="8"/>
        <v>1187000</v>
      </c>
      <c r="AJ19" s="184" t="str">
        <f t="shared" si="9"/>
        <v>7,5%</v>
      </c>
      <c r="AK19" s="182">
        <f t="shared" si="2"/>
        <v>89025</v>
      </c>
      <c r="AL19" s="182">
        <f t="shared" si="3"/>
        <v>41545.000000000007</v>
      </c>
      <c r="AM19" s="182">
        <f t="shared" si="4"/>
        <v>4914.1799999999994</v>
      </c>
      <c r="AN19" s="182">
        <f t="shared" si="5"/>
        <v>1097975</v>
      </c>
      <c r="AO19" s="182">
        <f t="shared" si="6"/>
        <v>163000</v>
      </c>
      <c r="AP19" s="182"/>
      <c r="AQ19" s="417">
        <v>45627</v>
      </c>
    </row>
    <row r="20" spans="1:43" ht="16.5" hidden="1" customHeight="1" x14ac:dyDescent="0.2">
      <c r="A20" s="175">
        <v>13</v>
      </c>
      <c r="B20" s="176">
        <v>3</v>
      </c>
      <c r="C20" s="330" t="s">
        <v>1896</v>
      </c>
      <c r="D20" s="177">
        <v>45560</v>
      </c>
      <c r="E20" s="176">
        <v>164</v>
      </c>
      <c r="F20" s="178" t="s">
        <v>226</v>
      </c>
      <c r="G20" s="178" t="s">
        <v>226</v>
      </c>
      <c r="H20" s="422" t="s">
        <v>1998</v>
      </c>
      <c r="I20" s="179" t="s">
        <v>1898</v>
      </c>
      <c r="J20" s="179">
        <v>2</v>
      </c>
      <c r="K20" s="179">
        <v>25</v>
      </c>
      <c r="L20" s="411">
        <v>45569</v>
      </c>
      <c r="M20" s="310">
        <v>0.20833333333333334</v>
      </c>
      <c r="N20" s="177">
        <v>45570</v>
      </c>
      <c r="O20" s="180">
        <v>0.75</v>
      </c>
      <c r="P20" s="180" t="s">
        <v>1920</v>
      </c>
      <c r="Q20" s="179" t="s">
        <v>1921</v>
      </c>
      <c r="R20" s="183"/>
      <c r="S20" s="384">
        <v>87413</v>
      </c>
      <c r="T20" s="384">
        <v>133711</v>
      </c>
      <c r="U20" s="176">
        <v>395</v>
      </c>
      <c r="V20" s="181" t="str">
        <f>VLOOKUP(U20,MOVIL!$C$7:CA212,2,0)</f>
        <v>LZN926</v>
      </c>
      <c r="W20" s="181" t="str">
        <f>VLOOKUP(U20,MOVIL!$C$7:$BX$200,5,0)</f>
        <v xml:space="preserve">HENAO ARENAS JHON JAIRO </v>
      </c>
      <c r="X20" s="309" t="str">
        <f>VLOOKUP(V20,MOVIL!$D$7:BY214,6,0)</f>
        <v>3214286233-3115314584</v>
      </c>
      <c r="Y20" s="181">
        <v>2250000</v>
      </c>
      <c r="Z20" s="432"/>
      <c r="AA20" s="182"/>
      <c r="AB20" s="182">
        <f t="shared" si="0"/>
        <v>2250000</v>
      </c>
      <c r="AC20" s="312"/>
      <c r="AD20" s="312"/>
      <c r="AE20" s="183">
        <v>13026</v>
      </c>
      <c r="AF20" s="309" t="str">
        <f>VLOOKUP(U20,MOVIL!$C:$CG,3,0)</f>
        <v>SOCIO</v>
      </c>
      <c r="AG20" s="110">
        <f t="shared" si="7"/>
        <v>2080935</v>
      </c>
      <c r="AH20" s="110">
        <f t="shared" si="1"/>
        <v>395</v>
      </c>
      <c r="AI20" s="182">
        <f t="shared" si="8"/>
        <v>1977000</v>
      </c>
      <c r="AJ20" s="184" t="str">
        <f t="shared" si="9"/>
        <v>7,5%</v>
      </c>
      <c r="AK20" s="182">
        <f t="shared" si="2"/>
        <v>148275</v>
      </c>
      <c r="AL20" s="182">
        <f t="shared" si="3"/>
        <v>69195</v>
      </c>
      <c r="AM20" s="182">
        <f t="shared" si="4"/>
        <v>8184.7799999999988</v>
      </c>
      <c r="AN20" s="182">
        <f t="shared" si="5"/>
        <v>1828725</v>
      </c>
      <c r="AO20" s="182">
        <f t="shared" si="6"/>
        <v>273000</v>
      </c>
      <c r="AP20" s="182"/>
      <c r="AQ20" s="417">
        <v>45627</v>
      </c>
    </row>
    <row r="21" spans="1:43" ht="16.5" hidden="1" customHeight="1" x14ac:dyDescent="0.2">
      <c r="A21" s="175">
        <v>14</v>
      </c>
      <c r="B21" s="176">
        <v>3</v>
      </c>
      <c r="C21" s="330" t="s">
        <v>1896</v>
      </c>
      <c r="D21" s="177">
        <v>45560</v>
      </c>
      <c r="E21" s="176">
        <v>164</v>
      </c>
      <c r="F21" s="178" t="s">
        <v>226</v>
      </c>
      <c r="G21" s="178" t="s">
        <v>226</v>
      </c>
      <c r="H21" s="354" t="s">
        <v>1998</v>
      </c>
      <c r="I21" s="179" t="s">
        <v>1898</v>
      </c>
      <c r="J21" s="179">
        <v>2</v>
      </c>
      <c r="K21" s="179">
        <v>25</v>
      </c>
      <c r="L21" s="411">
        <v>45569</v>
      </c>
      <c r="M21" s="310">
        <v>0.20833333333333334</v>
      </c>
      <c r="N21" s="177">
        <v>45570</v>
      </c>
      <c r="O21" s="180">
        <v>0.75</v>
      </c>
      <c r="P21" s="180" t="s">
        <v>1920</v>
      </c>
      <c r="Q21" s="179" t="s">
        <v>1921</v>
      </c>
      <c r="R21" s="183"/>
      <c r="S21" s="384">
        <v>87413</v>
      </c>
      <c r="T21" s="384">
        <v>133185</v>
      </c>
      <c r="U21" s="176">
        <v>284</v>
      </c>
      <c r="V21" s="181" t="str">
        <f>VLOOKUP(U21,MOVIL!$C$7:CA213,2,0)</f>
        <v>EXZ188</v>
      </c>
      <c r="W21" s="181" t="str">
        <f>VLOOKUP(U21,MOVIL!$C$7:$BX$200,5,0)</f>
        <v>HENRY VARGAS</v>
      </c>
      <c r="X21" s="309">
        <f>VLOOKUP(V21,MOVIL!$D$7:BY215,6,0)</f>
        <v>3177178750</v>
      </c>
      <c r="Y21" s="181">
        <v>2250000</v>
      </c>
      <c r="Z21" s="432"/>
      <c r="AA21" s="182"/>
      <c r="AB21" s="182">
        <f t="shared" si="0"/>
        <v>2250000</v>
      </c>
      <c r="AC21" s="312"/>
      <c r="AD21" s="312"/>
      <c r="AE21" s="183">
        <v>13026</v>
      </c>
      <c r="AF21" s="309" t="str">
        <f>VLOOKUP(U21,MOVIL!$C:$CG,3,0)</f>
        <v>PROPIO-AFILIADO</v>
      </c>
      <c r="AG21" s="110">
        <f t="shared" si="7"/>
        <v>2080935</v>
      </c>
      <c r="AH21" s="110">
        <f t="shared" si="1"/>
        <v>284</v>
      </c>
      <c r="AI21" s="182">
        <f>ROUNDUP((IF(AF21="SOCIO",(AG21*0.95),(AG21*0.9))),-3)</f>
        <v>1873000</v>
      </c>
      <c r="AJ21" s="184" t="str">
        <f t="shared" si="9"/>
        <v>11,5%</v>
      </c>
      <c r="AK21" s="182">
        <f t="shared" si="2"/>
        <v>215395</v>
      </c>
      <c r="AL21" s="182">
        <f t="shared" si="3"/>
        <v>65555</v>
      </c>
      <c r="AM21" s="182">
        <f t="shared" si="4"/>
        <v>7754.2199999999993</v>
      </c>
      <c r="AN21" s="182">
        <f t="shared" si="5"/>
        <v>1657605</v>
      </c>
      <c r="AO21" s="182">
        <f t="shared" si="6"/>
        <v>377000</v>
      </c>
      <c r="AP21" s="182"/>
      <c r="AQ21" s="417">
        <v>45627</v>
      </c>
    </row>
    <row r="22" spans="1:43" ht="16.5" hidden="1" customHeight="1" x14ac:dyDescent="0.2">
      <c r="A22" s="175">
        <v>15</v>
      </c>
      <c r="B22" s="176"/>
      <c r="C22" s="330" t="s">
        <v>1986</v>
      </c>
      <c r="D22" s="177">
        <v>45592</v>
      </c>
      <c r="E22" s="176">
        <v>82</v>
      </c>
      <c r="F22" s="178" t="s">
        <v>1984</v>
      </c>
      <c r="G22" s="178" t="s">
        <v>1984</v>
      </c>
      <c r="H22" s="422" t="s">
        <v>1985</v>
      </c>
      <c r="I22" s="179" t="s">
        <v>1983</v>
      </c>
      <c r="J22" s="179">
        <v>3</v>
      </c>
      <c r="K22" s="179">
        <v>48</v>
      </c>
      <c r="L22" s="411">
        <v>45569</v>
      </c>
      <c r="M22" s="310">
        <v>0.25</v>
      </c>
      <c r="N22" s="177">
        <v>45571</v>
      </c>
      <c r="O22" s="180">
        <v>0.83333333333333337</v>
      </c>
      <c r="P22" s="180" t="s">
        <v>1982</v>
      </c>
      <c r="Q22" s="179">
        <v>3045454442</v>
      </c>
      <c r="R22" s="183"/>
      <c r="S22" s="384">
        <v>87414</v>
      </c>
      <c r="T22" s="384">
        <v>133750</v>
      </c>
      <c r="U22" s="176">
        <v>348</v>
      </c>
      <c r="V22" s="181" t="str">
        <f>VLOOKUP(U22,MOVIL!$C$7:CA214,2,0)</f>
        <v>WMZ407</v>
      </c>
      <c r="W22" s="181" t="str">
        <f>VLOOKUP(U22,MOVIL!$C$7:$BX$200,5,0)</f>
        <v>CARVAJAL AVILA LUIS CAMILO</v>
      </c>
      <c r="X22" s="309">
        <f>VLOOKUP(V22,MOVIL!$D$7:BY216,6,0)</f>
        <v>3204961451</v>
      </c>
      <c r="Y22" s="181">
        <v>5550000</v>
      </c>
      <c r="Z22" s="432"/>
      <c r="AA22" s="182"/>
      <c r="AB22" s="182">
        <f t="shared" si="0"/>
        <v>5550000</v>
      </c>
      <c r="AC22" s="312"/>
      <c r="AD22" s="312"/>
      <c r="AE22" s="183">
        <v>13026</v>
      </c>
      <c r="AF22" s="309" t="str">
        <f>VLOOKUP(U22,MOVIL!$C:$CG,3,0)</f>
        <v>SOCIO</v>
      </c>
      <c r="AG22" s="110">
        <f t="shared" si="7"/>
        <v>5132973</v>
      </c>
      <c r="AH22" s="110">
        <f t="shared" si="1"/>
        <v>348</v>
      </c>
      <c r="AI22" s="182">
        <f>ROUNDUP((IF(AF22="SOCIO",(AG22*0.95),(AG22*0.8))),-3)</f>
        <v>4877000</v>
      </c>
      <c r="AJ22" s="184" t="str">
        <f t="shared" si="9"/>
        <v>7,5%</v>
      </c>
      <c r="AK22" s="182">
        <f t="shared" si="2"/>
        <v>365775</v>
      </c>
      <c r="AL22" s="182">
        <f t="shared" si="3"/>
        <v>170695.00000000003</v>
      </c>
      <c r="AM22" s="182">
        <f t="shared" si="4"/>
        <v>20190.78</v>
      </c>
      <c r="AN22" s="182">
        <f t="shared" si="5"/>
        <v>4511225</v>
      </c>
      <c r="AO22" s="182">
        <f t="shared" si="6"/>
        <v>673000</v>
      </c>
      <c r="AP22" s="182"/>
      <c r="AQ22" s="417">
        <v>45627</v>
      </c>
    </row>
    <row r="23" spans="1:43" ht="16.5" hidden="1" customHeight="1" x14ac:dyDescent="0.2">
      <c r="A23" s="175">
        <v>16</v>
      </c>
      <c r="B23" s="176">
        <v>3</v>
      </c>
      <c r="C23" s="330" t="s">
        <v>1896</v>
      </c>
      <c r="D23" s="177">
        <v>45560</v>
      </c>
      <c r="E23" s="176">
        <v>139</v>
      </c>
      <c r="F23" s="178" t="s">
        <v>202</v>
      </c>
      <c r="G23" s="178" t="s">
        <v>202</v>
      </c>
      <c r="H23" s="422" t="s">
        <v>1996</v>
      </c>
      <c r="I23" s="179" t="s">
        <v>1898</v>
      </c>
      <c r="J23" s="179">
        <v>1</v>
      </c>
      <c r="K23" s="179">
        <v>36</v>
      </c>
      <c r="L23" s="411">
        <v>45570</v>
      </c>
      <c r="M23" s="310">
        <v>0.25</v>
      </c>
      <c r="N23" s="177">
        <v>45570</v>
      </c>
      <c r="O23" s="180">
        <v>0.79166666666666663</v>
      </c>
      <c r="P23" s="180" t="s">
        <v>1927</v>
      </c>
      <c r="Q23" s="179">
        <v>3004847586</v>
      </c>
      <c r="R23" s="183"/>
      <c r="S23" s="384">
        <v>87447</v>
      </c>
      <c r="T23" s="384">
        <v>133793</v>
      </c>
      <c r="U23" s="176">
        <v>473</v>
      </c>
      <c r="V23" s="181" t="str">
        <f>VLOOKUP(U23,MOVIL!$C$7:CA215,2,0)</f>
        <v>JOV138</v>
      </c>
      <c r="W23" s="181" t="str">
        <f>VLOOKUP(U23,MOVIL!$C$7:$BX$200,5,0)</f>
        <v>VELEZ LOPEZ CARLOS FERNANDO</v>
      </c>
      <c r="X23" s="309">
        <f>VLOOKUP(V23,MOVIL!$D$7:BY217,6,0)</f>
        <v>3165313463</v>
      </c>
      <c r="Y23" s="181">
        <v>1500000</v>
      </c>
      <c r="Z23" s="432"/>
      <c r="AA23" s="182"/>
      <c r="AB23" s="182">
        <f t="shared" si="0"/>
        <v>1500000</v>
      </c>
      <c r="AC23" s="312"/>
      <c r="AD23" s="312"/>
      <c r="AE23" s="183">
        <v>13026</v>
      </c>
      <c r="AF23" s="309" t="str">
        <f>VLOOKUP(U23,MOVIL!$C:$CG,3,0)</f>
        <v>SOCIO</v>
      </c>
      <c r="AG23" s="110">
        <f t="shared" si="7"/>
        <v>1387290</v>
      </c>
      <c r="AH23" s="110">
        <f t="shared" si="1"/>
        <v>473</v>
      </c>
      <c r="AI23" s="182">
        <f>ROUNDUP((IF(AF23="SOCIO",(AG23*0.95),(AG23*0.8))),-3)</f>
        <v>1318000</v>
      </c>
      <c r="AJ23" s="184" t="str">
        <f t="shared" si="9"/>
        <v>7,5%</v>
      </c>
      <c r="AK23" s="182">
        <f t="shared" si="2"/>
        <v>98850</v>
      </c>
      <c r="AL23" s="182">
        <f t="shared" si="3"/>
        <v>46130.000000000007</v>
      </c>
      <c r="AM23" s="182">
        <f t="shared" si="4"/>
        <v>5456.5199999999995</v>
      </c>
      <c r="AN23" s="182">
        <f t="shared" si="5"/>
        <v>1219150</v>
      </c>
      <c r="AO23" s="182">
        <f t="shared" si="6"/>
        <v>182000</v>
      </c>
      <c r="AP23" s="182"/>
      <c r="AQ23" s="417">
        <v>45627</v>
      </c>
    </row>
    <row r="24" spans="1:43" ht="16.5" hidden="1" customHeight="1" x14ac:dyDescent="0.2">
      <c r="A24" s="175">
        <v>17</v>
      </c>
      <c r="B24" s="176"/>
      <c r="C24" s="330" t="s">
        <v>2937</v>
      </c>
      <c r="D24" s="177">
        <v>45559</v>
      </c>
      <c r="E24" s="176">
        <v>67</v>
      </c>
      <c r="F24" s="178" t="s">
        <v>116</v>
      </c>
      <c r="G24" s="178" t="s">
        <v>1987</v>
      </c>
      <c r="H24" s="422" t="s">
        <v>1934</v>
      </c>
      <c r="I24" s="179" t="s">
        <v>1940</v>
      </c>
      <c r="J24" s="179">
        <v>9</v>
      </c>
      <c r="K24" s="179">
        <v>40</v>
      </c>
      <c r="L24" s="411">
        <v>45570</v>
      </c>
      <c r="M24" s="310">
        <v>4.1666666666666664E-2</v>
      </c>
      <c r="N24" s="177">
        <v>45578</v>
      </c>
      <c r="O24" s="180">
        <v>0.91666666666666663</v>
      </c>
      <c r="P24" s="180" t="s">
        <v>1941</v>
      </c>
      <c r="Q24" s="179" t="s">
        <v>1942</v>
      </c>
      <c r="R24" s="183"/>
      <c r="S24" s="385">
        <v>87448</v>
      </c>
      <c r="T24" s="384">
        <v>133795</v>
      </c>
      <c r="U24" s="176">
        <v>412</v>
      </c>
      <c r="V24" s="181" t="str">
        <f>VLOOKUP(U24,MOVIL!$C$7:CA217,2,0)</f>
        <v>GEU347</v>
      </c>
      <c r="W24" s="181" t="str">
        <f>VLOOKUP(U24,MOVIL!$C$7:$BX$200,5,0)</f>
        <v>TRIANA CHACON YEZID</v>
      </c>
      <c r="X24" s="309">
        <f>VLOOKUP(V24,MOVIL!$D$7:BY219,6,0)</f>
        <v>3002383800</v>
      </c>
      <c r="Y24" s="181">
        <v>16000000</v>
      </c>
      <c r="Z24" s="432"/>
      <c r="AA24" s="182"/>
      <c r="AB24" s="182">
        <f t="shared" si="0"/>
        <v>16000000</v>
      </c>
      <c r="AC24" s="312"/>
      <c r="AD24" s="312"/>
      <c r="AE24" s="183">
        <v>13026</v>
      </c>
      <c r="AF24" s="309" t="str">
        <f>VLOOKUP(U24,MOVIL!$C:$CG,3,0)</f>
        <v>SOCIO</v>
      </c>
      <c r="AG24" s="110">
        <f t="shared" si="7"/>
        <v>14797760</v>
      </c>
      <c r="AH24" s="110">
        <f t="shared" si="1"/>
        <v>412</v>
      </c>
      <c r="AI24" s="182">
        <f>ROUNDUP((IF(AF24="SOCIO",(AG24*0.95),(AG24*0.8))),-3)</f>
        <v>14058000</v>
      </c>
      <c r="AJ24" s="184" t="str">
        <f t="shared" si="9"/>
        <v>7,5%</v>
      </c>
      <c r="AK24" s="182">
        <f t="shared" si="2"/>
        <v>1054350</v>
      </c>
      <c r="AL24" s="182">
        <f t="shared" si="3"/>
        <v>492030.00000000006</v>
      </c>
      <c r="AM24" s="182">
        <f t="shared" si="4"/>
        <v>58200.119999999995</v>
      </c>
      <c r="AN24" s="182">
        <f t="shared" si="5"/>
        <v>13003650</v>
      </c>
      <c r="AO24" s="182">
        <f t="shared" si="6"/>
        <v>1942000</v>
      </c>
      <c r="AP24" s="182"/>
      <c r="AQ24" s="417">
        <v>45627</v>
      </c>
    </row>
    <row r="25" spans="1:43" ht="16.5" hidden="1" customHeight="1" x14ac:dyDescent="0.2">
      <c r="A25" s="175">
        <v>18</v>
      </c>
      <c r="B25" s="176"/>
      <c r="C25" s="330" t="s">
        <v>2937</v>
      </c>
      <c r="D25" s="177">
        <v>45559</v>
      </c>
      <c r="E25" s="176">
        <v>67</v>
      </c>
      <c r="F25" s="178" t="s">
        <v>116</v>
      </c>
      <c r="G25" s="178" t="s">
        <v>1987</v>
      </c>
      <c r="H25" s="422" t="s">
        <v>1934</v>
      </c>
      <c r="I25" s="179" t="s">
        <v>1940</v>
      </c>
      <c r="J25" s="179">
        <v>9</v>
      </c>
      <c r="K25" s="179">
        <v>40</v>
      </c>
      <c r="L25" s="411">
        <v>45570</v>
      </c>
      <c r="M25" s="310">
        <v>4.1666666666666664E-2</v>
      </c>
      <c r="N25" s="177">
        <v>45578</v>
      </c>
      <c r="O25" s="180">
        <v>0.91666666666666663</v>
      </c>
      <c r="P25" s="180" t="s">
        <v>1941</v>
      </c>
      <c r="Q25" s="179" t="s">
        <v>1942</v>
      </c>
      <c r="R25" s="183"/>
      <c r="S25" s="385">
        <v>87448</v>
      </c>
      <c r="T25" s="384">
        <v>133794</v>
      </c>
      <c r="U25" s="176">
        <v>342</v>
      </c>
      <c r="V25" s="181" t="str">
        <f>VLOOKUP(U25,MOVIL!$C$7:CA218,2,0)</f>
        <v>GEU346</v>
      </c>
      <c r="W25" s="181" t="str">
        <f>VLOOKUP(U25,MOVIL!$C$7:$BX$200,5,0)</f>
        <v>ACOSTA CHACON OMAR ALFONSO</v>
      </c>
      <c r="X25" s="309">
        <f>VLOOKUP(V25,MOVIL!$D$7:BY220,6,0)</f>
        <v>3219962841</v>
      </c>
      <c r="Y25" s="181">
        <v>16000000</v>
      </c>
      <c r="Z25" s="432"/>
      <c r="AA25" s="182"/>
      <c r="AB25" s="182">
        <f t="shared" si="0"/>
        <v>16000000</v>
      </c>
      <c r="AC25" s="312"/>
      <c r="AD25" s="312"/>
      <c r="AE25" s="183">
        <v>13026</v>
      </c>
      <c r="AF25" s="309" t="str">
        <f>VLOOKUP(U25,MOVIL!$C:$CG,3,0)</f>
        <v>SOCIO</v>
      </c>
      <c r="AG25" s="110">
        <f t="shared" si="7"/>
        <v>14797760</v>
      </c>
      <c r="AH25" s="110">
        <f t="shared" si="1"/>
        <v>342</v>
      </c>
      <c r="AI25" s="182">
        <f>ROUNDUP((IF(AF25="SOCIO",(AG25*0.95),(AG25*0.8))),-3)</f>
        <v>14058000</v>
      </c>
      <c r="AJ25" s="184" t="str">
        <f t="shared" si="9"/>
        <v>7,5%</v>
      </c>
      <c r="AK25" s="182">
        <f t="shared" si="2"/>
        <v>1054350</v>
      </c>
      <c r="AL25" s="182">
        <f t="shared" si="3"/>
        <v>492030.00000000006</v>
      </c>
      <c r="AM25" s="182">
        <f t="shared" si="4"/>
        <v>58200.119999999995</v>
      </c>
      <c r="AN25" s="182">
        <f t="shared" si="5"/>
        <v>13003650</v>
      </c>
      <c r="AO25" s="182">
        <f t="shared" si="6"/>
        <v>1942000</v>
      </c>
      <c r="AP25" s="182"/>
      <c r="AQ25" s="417">
        <v>45627</v>
      </c>
    </row>
    <row r="26" spans="1:43" ht="16.5" hidden="1" customHeight="1" x14ac:dyDescent="0.2">
      <c r="A26" s="175">
        <v>19</v>
      </c>
      <c r="B26" s="176"/>
      <c r="C26" s="430" t="s">
        <v>2264</v>
      </c>
      <c r="D26" s="177">
        <v>45567</v>
      </c>
      <c r="E26" s="176">
        <v>24</v>
      </c>
      <c r="F26" s="178" t="s">
        <v>1979</v>
      </c>
      <c r="G26" s="178" t="s">
        <v>1979</v>
      </c>
      <c r="H26" s="422" t="s">
        <v>1980</v>
      </c>
      <c r="I26" s="179" t="s">
        <v>1981</v>
      </c>
      <c r="J26" s="179">
        <v>1</v>
      </c>
      <c r="K26" s="179">
        <v>41</v>
      </c>
      <c r="L26" s="411">
        <v>45570</v>
      </c>
      <c r="M26" s="310">
        <v>0.20833333333333334</v>
      </c>
      <c r="N26" s="177">
        <v>45570</v>
      </c>
      <c r="O26" s="180">
        <v>0.66666666666666663</v>
      </c>
      <c r="P26" s="180" t="s">
        <v>1978</v>
      </c>
      <c r="Q26" s="179">
        <v>3118280410</v>
      </c>
      <c r="R26" s="183"/>
      <c r="S26" s="384">
        <v>87445</v>
      </c>
      <c r="T26" s="384">
        <v>133791</v>
      </c>
      <c r="U26" s="176">
        <v>474</v>
      </c>
      <c r="V26" s="181" t="str">
        <f>VLOOKUP(U26,MOVIL!$C$7:CA219,2,0)</f>
        <v>LZM475</v>
      </c>
      <c r="W26" s="181" t="str">
        <f>VLOOKUP(U26,MOVIL!$C$7:$BX$200,5,0)</f>
        <v>LOZADA JAIME ALFREDO</v>
      </c>
      <c r="X26" s="309">
        <f>VLOOKUP(V26,MOVIL!$D$7:BY221,6,0)</f>
        <v>3219889152</v>
      </c>
      <c r="Y26" s="181">
        <v>1500000</v>
      </c>
      <c r="Z26" s="432"/>
      <c r="AA26" s="182"/>
      <c r="AB26" s="182">
        <f t="shared" si="0"/>
        <v>1500000</v>
      </c>
      <c r="AC26" s="312"/>
      <c r="AD26" s="312"/>
      <c r="AE26" s="183">
        <v>13026</v>
      </c>
      <c r="AF26" s="309" t="str">
        <f>VLOOKUP(U26,MOVIL!$C:$CG,3,0)</f>
        <v>SOCIO</v>
      </c>
      <c r="AG26" s="110">
        <f t="shared" si="7"/>
        <v>1387290</v>
      </c>
      <c r="AH26" s="110">
        <f t="shared" si="1"/>
        <v>474</v>
      </c>
      <c r="AI26" s="182">
        <f>ROUNDUP((IF(AF26="SOCIO",(AG26*0.95),(AG26*0.8))),-3)</f>
        <v>1318000</v>
      </c>
      <c r="AJ26" s="184" t="str">
        <f t="shared" si="9"/>
        <v>7,5%</v>
      </c>
      <c r="AK26" s="182">
        <f t="shared" si="2"/>
        <v>98850</v>
      </c>
      <c r="AL26" s="182">
        <f t="shared" si="3"/>
        <v>46130.000000000007</v>
      </c>
      <c r="AM26" s="182">
        <f t="shared" si="4"/>
        <v>5456.5199999999995</v>
      </c>
      <c r="AN26" s="182">
        <f t="shared" si="5"/>
        <v>1219150</v>
      </c>
      <c r="AO26" s="182">
        <f t="shared" si="6"/>
        <v>182000</v>
      </c>
      <c r="AP26" s="182"/>
      <c r="AQ26" s="417">
        <v>45627</v>
      </c>
    </row>
    <row r="27" spans="1:43" ht="16.5" hidden="1" customHeight="1" x14ac:dyDescent="0.2">
      <c r="A27" s="175">
        <v>20</v>
      </c>
      <c r="B27" s="176"/>
      <c r="C27" s="430" t="s">
        <v>1903</v>
      </c>
      <c r="D27" s="177">
        <v>45558</v>
      </c>
      <c r="E27" s="176">
        <v>292</v>
      </c>
      <c r="F27" s="178" t="s">
        <v>1918</v>
      </c>
      <c r="G27" s="178" t="s">
        <v>1918</v>
      </c>
      <c r="H27" s="354" t="s">
        <v>538</v>
      </c>
      <c r="I27" s="179" t="s">
        <v>1914</v>
      </c>
      <c r="J27" s="179">
        <v>1</v>
      </c>
      <c r="K27" s="179">
        <v>40</v>
      </c>
      <c r="L27" s="411">
        <v>45571</v>
      </c>
      <c r="M27" s="310">
        <v>0.33333333333333331</v>
      </c>
      <c r="N27" s="177">
        <v>45571</v>
      </c>
      <c r="O27" s="180">
        <v>0.83333333333333337</v>
      </c>
      <c r="P27" s="180" t="s">
        <v>1916</v>
      </c>
      <c r="Q27" s="179">
        <v>3128994959</v>
      </c>
      <c r="R27" s="179"/>
      <c r="S27" s="384">
        <v>87478</v>
      </c>
      <c r="T27" s="384"/>
      <c r="U27" s="176">
        <v>438</v>
      </c>
      <c r="V27" s="181" t="str">
        <f>VLOOKUP(U27,MOVIL!$C$7:CA220,2,0)</f>
        <v>WOY881</v>
      </c>
      <c r="W27" s="181" t="str">
        <f>VLOOKUP(U27,MOVIL!$C$7:$BX$200,5,0)</f>
        <v>MORALES BERMUDEZ MARIO</v>
      </c>
      <c r="X27" s="309">
        <f>VLOOKUP(V27,MOVIL!$D$7:BY222,6,0)</f>
        <v>3133004420</v>
      </c>
      <c r="Y27" s="181">
        <v>1000000</v>
      </c>
      <c r="Z27" s="432"/>
      <c r="AA27" s="182"/>
      <c r="AB27" s="182">
        <f t="shared" si="0"/>
        <v>1000000</v>
      </c>
      <c r="AC27" s="312"/>
      <c r="AD27" s="312"/>
      <c r="AE27" s="183">
        <v>13026</v>
      </c>
      <c r="AF27" s="309" t="str">
        <f>VLOOKUP(U27,MOVIL!C14:CG206,3,0)</f>
        <v>PROPIO</v>
      </c>
      <c r="AG27" s="110">
        <f>+AB27</f>
        <v>1000000</v>
      </c>
      <c r="AH27" s="110">
        <f t="shared" si="1"/>
        <v>438</v>
      </c>
      <c r="AI27" s="182"/>
      <c r="AJ27" s="184" t="str">
        <f>IF(AF27="PROPIO","0%",IF(AF27="SOCIO","7,5%","11,5%"))</f>
        <v>0%</v>
      </c>
      <c r="AK27" s="182">
        <f t="shared" si="2"/>
        <v>0</v>
      </c>
      <c r="AL27" s="182">
        <f t="shared" si="3"/>
        <v>0</v>
      </c>
      <c r="AM27" s="182">
        <f t="shared" si="4"/>
        <v>0</v>
      </c>
      <c r="AN27" s="182">
        <f t="shared" si="5"/>
        <v>0</v>
      </c>
      <c r="AO27" s="182">
        <f t="shared" si="6"/>
        <v>1000000</v>
      </c>
      <c r="AP27" s="182"/>
      <c r="AQ27" s="417">
        <v>45627</v>
      </c>
    </row>
    <row r="28" spans="1:43" ht="16.5" hidden="1" customHeight="1" x14ac:dyDescent="0.2">
      <c r="A28" s="175">
        <v>21</v>
      </c>
      <c r="B28" s="176">
        <v>3</v>
      </c>
      <c r="C28" s="330" t="s">
        <v>1896</v>
      </c>
      <c r="D28" s="177">
        <v>45560</v>
      </c>
      <c r="E28" s="176">
        <v>125</v>
      </c>
      <c r="F28" s="178" t="s">
        <v>188</v>
      </c>
      <c r="G28" s="178" t="s">
        <v>1928</v>
      </c>
      <c r="H28" s="354" t="s">
        <v>1970</v>
      </c>
      <c r="I28" s="179" t="s">
        <v>1898</v>
      </c>
      <c r="J28" s="179">
        <v>3</v>
      </c>
      <c r="K28" s="179">
        <v>16</v>
      </c>
      <c r="L28" s="411">
        <v>45571</v>
      </c>
      <c r="M28" s="310">
        <v>0.20833333333333334</v>
      </c>
      <c r="N28" s="177">
        <v>45573</v>
      </c>
      <c r="O28" s="180">
        <v>0.79166666666666663</v>
      </c>
      <c r="P28" s="180" t="s">
        <v>1929</v>
      </c>
      <c r="Q28" s="179">
        <v>3103369613</v>
      </c>
      <c r="R28" s="183"/>
      <c r="S28" s="384">
        <v>87476</v>
      </c>
      <c r="T28" s="384"/>
      <c r="U28" s="176">
        <v>576</v>
      </c>
      <c r="V28" s="181" t="str">
        <f>VLOOKUP(U28,MOVIL!$C$7:CA221,2,0)</f>
        <v>NHT313</v>
      </c>
      <c r="W28" s="181" t="str">
        <f>VLOOKUP(U28,MOVIL!$C$7:$BX$200,5,0)</f>
        <v>TRIANA CORTES ADOLFO</v>
      </c>
      <c r="X28" s="309">
        <f>VLOOKUP(V28,MOVIL!$D$7:BY223,6,0)</f>
        <v>3204203804</v>
      </c>
      <c r="Y28" s="181">
        <v>3367000</v>
      </c>
      <c r="Z28" s="432"/>
      <c r="AA28" s="182"/>
      <c r="AB28" s="182">
        <f t="shared" si="0"/>
        <v>3367000</v>
      </c>
      <c r="AC28" s="312"/>
      <c r="AD28" s="312"/>
      <c r="AE28" s="183">
        <v>13026</v>
      </c>
      <c r="AF28" s="309" t="str">
        <f>VLOOKUP(U28,MOVIL!$C:$CG,3,0)</f>
        <v>AFILIADO</v>
      </c>
      <c r="AG28" s="110">
        <f>+AB28-(AB28*(3.5%+0.414%+1.1%+0.5%+2%))</f>
        <v>3114003.62</v>
      </c>
      <c r="AH28" s="110">
        <f t="shared" si="1"/>
        <v>576</v>
      </c>
      <c r="AI28" s="182">
        <f>ROUNDUP((IF(AF28="SOCIO",(AG28*0.95),(AG28*0.9))),-3)</f>
        <v>2803000</v>
      </c>
      <c r="AJ28" s="184" t="str">
        <f>IF(AF28="SOCIO","7,5%","11,5%")</f>
        <v>11,5%</v>
      </c>
      <c r="AK28" s="182">
        <f t="shared" si="2"/>
        <v>322345</v>
      </c>
      <c r="AL28" s="182">
        <f t="shared" si="3"/>
        <v>98105.000000000015</v>
      </c>
      <c r="AM28" s="182">
        <f t="shared" si="4"/>
        <v>11604.419999999998</v>
      </c>
      <c r="AN28" s="182">
        <f t="shared" si="5"/>
        <v>2480655</v>
      </c>
      <c r="AO28" s="182">
        <f t="shared" si="6"/>
        <v>564000</v>
      </c>
      <c r="AP28" s="182"/>
      <c r="AQ28" s="417">
        <v>45627</v>
      </c>
    </row>
    <row r="29" spans="1:43" ht="16.5" hidden="1" customHeight="1" x14ac:dyDescent="0.2">
      <c r="A29" s="175">
        <v>22</v>
      </c>
      <c r="B29" s="176" t="s">
        <v>1951</v>
      </c>
      <c r="C29" s="375" t="s">
        <v>2935</v>
      </c>
      <c r="D29" s="177">
        <v>45557</v>
      </c>
      <c r="E29" s="176">
        <v>118</v>
      </c>
      <c r="F29" s="178" t="s">
        <v>182</v>
      </c>
      <c r="G29" s="178" t="s">
        <v>1952</v>
      </c>
      <c r="H29" s="422" t="s">
        <v>1952</v>
      </c>
      <c r="I29" s="179" t="s">
        <v>1953</v>
      </c>
      <c r="J29" s="179">
        <v>4</v>
      </c>
      <c r="K29" s="179">
        <v>33</v>
      </c>
      <c r="L29" s="411">
        <v>45573</v>
      </c>
      <c r="M29" s="310">
        <v>0.79166666666666663</v>
      </c>
      <c r="N29" s="177">
        <v>45577</v>
      </c>
      <c r="O29" s="180">
        <v>0.20833333333333334</v>
      </c>
      <c r="P29" s="180" t="s">
        <v>1954</v>
      </c>
      <c r="Q29" s="179">
        <v>3108593995</v>
      </c>
      <c r="R29" s="183"/>
      <c r="S29" s="384">
        <v>87528</v>
      </c>
      <c r="T29" s="384">
        <v>133930</v>
      </c>
      <c r="U29" s="176">
        <v>467</v>
      </c>
      <c r="V29" s="181" t="str">
        <f>VLOOKUP(U29,MOVIL!$C$7:CA222,2,0)</f>
        <v>LZM383</v>
      </c>
      <c r="W29" s="181" t="str">
        <f>VLOOKUP(U29,MOVIL!$C$7:$BX$200,5,0)</f>
        <v>CARREÑO AMAYA ELI</v>
      </c>
      <c r="X29" s="309">
        <f>VLOOKUP(V29,MOVIL!$D$7:BY224,6,0)</f>
        <v>3133608820</v>
      </c>
      <c r="Y29" s="181">
        <v>5700000</v>
      </c>
      <c r="Z29" s="432"/>
      <c r="AA29" s="182"/>
      <c r="AB29" s="182">
        <f t="shared" si="0"/>
        <v>5700000</v>
      </c>
      <c r="AC29" s="312"/>
      <c r="AD29" s="312"/>
      <c r="AE29" s="183">
        <v>13026</v>
      </c>
      <c r="AF29" s="309" t="str">
        <f>VLOOKUP(U29,MOVIL!$C:$CG,3,0)</f>
        <v>SOCIO</v>
      </c>
      <c r="AG29" s="110">
        <f>+AB29-(AB29*(3.5%+0.414%+1.1%+0.5%+2%))</f>
        <v>5271702</v>
      </c>
      <c r="AH29" s="110">
        <f t="shared" si="1"/>
        <v>467</v>
      </c>
      <c r="AI29" s="182">
        <f>ROUNDUP((IF(AF29="SOCIO",(AG29*0.95),(AG29*0.8))),-3)</f>
        <v>5009000</v>
      </c>
      <c r="AJ29" s="184" t="str">
        <f>IF(AF29="SOCIO","7,5%","11,5%")</f>
        <v>7,5%</v>
      </c>
      <c r="AK29" s="182">
        <f t="shared" si="2"/>
        <v>375675</v>
      </c>
      <c r="AL29" s="182">
        <f t="shared" si="3"/>
        <v>175315.00000000003</v>
      </c>
      <c r="AM29" s="182">
        <f t="shared" si="4"/>
        <v>20737.259999999998</v>
      </c>
      <c r="AN29" s="182">
        <f t="shared" si="5"/>
        <v>4633325</v>
      </c>
      <c r="AO29" s="182">
        <f t="shared" si="6"/>
        <v>691000</v>
      </c>
      <c r="AP29" s="182"/>
      <c r="AQ29" s="417">
        <v>45627</v>
      </c>
    </row>
    <row r="30" spans="1:43" ht="16.5" hidden="1" customHeight="1" x14ac:dyDescent="0.2">
      <c r="A30" s="175">
        <v>23</v>
      </c>
      <c r="B30" s="176"/>
      <c r="C30" s="330" t="s">
        <v>2937</v>
      </c>
      <c r="D30" s="177">
        <v>45565</v>
      </c>
      <c r="E30" s="176">
        <v>54</v>
      </c>
      <c r="F30" s="178" t="s">
        <v>1962</v>
      </c>
      <c r="G30" s="178" t="s">
        <v>1962</v>
      </c>
      <c r="H30" s="422" t="s">
        <v>1969</v>
      </c>
      <c r="I30" s="434" t="s">
        <v>1940</v>
      </c>
      <c r="J30" s="179">
        <v>1</v>
      </c>
      <c r="K30" s="179">
        <v>40</v>
      </c>
      <c r="L30" s="411">
        <v>45573</v>
      </c>
      <c r="M30" s="310">
        <v>0.25</v>
      </c>
      <c r="N30" s="177">
        <v>45573</v>
      </c>
      <c r="O30" s="180">
        <v>0.66666666666666663</v>
      </c>
      <c r="P30" s="180" t="s">
        <v>1963</v>
      </c>
      <c r="Q30" s="179" t="s">
        <v>1964</v>
      </c>
      <c r="R30" s="183"/>
      <c r="S30" s="384">
        <v>87529</v>
      </c>
      <c r="T30" s="384">
        <v>133202</v>
      </c>
      <c r="U30" s="176">
        <v>343</v>
      </c>
      <c r="V30" s="181" t="str">
        <f>VLOOKUP(U30,MOVIL!$C$7:CA223,2,0)</f>
        <v>EXX681</v>
      </c>
      <c r="W30" s="181" t="str">
        <f>VLOOKUP(U30,MOVIL!$C$7:$BX$200,5,0)</f>
        <v>NAVARRETE GEJEN LUDWIN ENRIQUE</v>
      </c>
      <c r="X30" s="309">
        <f>VLOOKUP(V30,MOVIL!$D$7:BY225,6,0)</f>
        <v>3123044922</v>
      </c>
      <c r="Y30" s="181">
        <v>1500000</v>
      </c>
      <c r="Z30" s="432"/>
      <c r="AA30" s="182"/>
      <c r="AB30" s="182">
        <f t="shared" si="0"/>
        <v>1500000</v>
      </c>
      <c r="AC30" s="312"/>
      <c r="AD30" s="312"/>
      <c r="AE30" s="183">
        <v>13026</v>
      </c>
      <c r="AF30" s="309" t="str">
        <f>VLOOKUP(U30,MOVIL!$C:$CG,3,0)</f>
        <v>SOCIO</v>
      </c>
      <c r="AG30" s="110">
        <f>+AB30-(AB30*(3.5%+0.414%+1.1%+0.5%+2%))</f>
        <v>1387290</v>
      </c>
      <c r="AH30" s="110">
        <f t="shared" si="1"/>
        <v>343</v>
      </c>
      <c r="AI30" s="182">
        <f>ROUNDUP((IF(AF30="SOCIO",(AG30*0.95),(AG30*0.8))),-3)</f>
        <v>1318000</v>
      </c>
      <c r="AJ30" s="184" t="str">
        <f>IF(AF30="SOCIO","7,5%","11,5%")</f>
        <v>7,5%</v>
      </c>
      <c r="AK30" s="182">
        <f t="shared" si="2"/>
        <v>98850</v>
      </c>
      <c r="AL30" s="182">
        <f t="shared" si="3"/>
        <v>46130.000000000007</v>
      </c>
      <c r="AM30" s="182">
        <f t="shared" si="4"/>
        <v>5456.5199999999995</v>
      </c>
      <c r="AN30" s="182">
        <f t="shared" si="5"/>
        <v>1219150</v>
      </c>
      <c r="AO30" s="182">
        <f t="shared" si="6"/>
        <v>182000</v>
      </c>
      <c r="AP30" s="182"/>
      <c r="AQ30" s="417">
        <v>45627</v>
      </c>
    </row>
    <row r="31" spans="1:43" ht="16.5" hidden="1" customHeight="1" x14ac:dyDescent="0.2">
      <c r="A31" s="175">
        <v>24</v>
      </c>
      <c r="B31" s="176">
        <v>4</v>
      </c>
      <c r="C31" s="330" t="s">
        <v>1896</v>
      </c>
      <c r="D31" s="177">
        <v>45566</v>
      </c>
      <c r="E31" s="176">
        <v>175</v>
      </c>
      <c r="F31" s="178" t="s">
        <v>237</v>
      </c>
      <c r="G31" s="178" t="s">
        <v>237</v>
      </c>
      <c r="H31" s="422" t="s">
        <v>1999</v>
      </c>
      <c r="I31" s="434" t="s">
        <v>1940</v>
      </c>
      <c r="J31" s="179">
        <v>1</v>
      </c>
      <c r="K31" s="179">
        <v>34</v>
      </c>
      <c r="L31" s="411">
        <v>45574</v>
      </c>
      <c r="M31" s="310">
        <v>0.27083333333333331</v>
      </c>
      <c r="N31" s="177">
        <v>45574</v>
      </c>
      <c r="O31" s="180">
        <v>0.75</v>
      </c>
      <c r="P31" s="180" t="s">
        <v>1974</v>
      </c>
      <c r="Q31" s="179">
        <v>3002042723</v>
      </c>
      <c r="R31" s="183"/>
      <c r="S31" s="384">
        <v>87568</v>
      </c>
      <c r="T31" s="384">
        <v>133942</v>
      </c>
      <c r="U31" s="176">
        <v>409</v>
      </c>
      <c r="V31" s="181" t="str">
        <f>VLOOKUP(U31,MOVIL!$C$7:CA224,2,0)</f>
        <v>GET398</v>
      </c>
      <c r="W31" s="181" t="str">
        <f>VLOOKUP(U31,MOVIL!$C$7:$BX$200,5,0)</f>
        <v>JUSTINIANO MAYORGA</v>
      </c>
      <c r="X31" s="309">
        <f>VLOOKUP(V31,MOVIL!$D$7:BY226,6,0)</f>
        <v>3118131397</v>
      </c>
      <c r="Y31" s="181">
        <v>1425000</v>
      </c>
      <c r="Z31" s="432"/>
      <c r="AA31" s="182"/>
      <c r="AB31" s="182">
        <f t="shared" si="0"/>
        <v>1425000</v>
      </c>
      <c r="AC31" s="312"/>
      <c r="AD31" s="312"/>
      <c r="AE31" s="183">
        <v>13026</v>
      </c>
      <c r="AF31" s="309" t="str">
        <f>VLOOKUP(U31,MOVIL!$C:$CG,3,0)</f>
        <v>SOCIO</v>
      </c>
      <c r="AG31" s="110">
        <f>+AB31-(AB31*(3.5%+0.414%+1.1%+0.5%+2%))</f>
        <v>1317925.5</v>
      </c>
      <c r="AH31" s="110">
        <f t="shared" si="1"/>
        <v>409</v>
      </c>
      <c r="AI31" s="182">
        <f>ROUNDUP((IF(AF31="SOCIO",(AG31*0.95),(AG31*0.8))),-3)</f>
        <v>1253000</v>
      </c>
      <c r="AJ31" s="184" t="str">
        <f>IF(AF31="SOCIO","7,5%","11,5%")</f>
        <v>7,5%</v>
      </c>
      <c r="AK31" s="182">
        <f t="shared" si="2"/>
        <v>93975</v>
      </c>
      <c r="AL31" s="182">
        <f t="shared" si="3"/>
        <v>43855.000000000007</v>
      </c>
      <c r="AM31" s="182">
        <f t="shared" si="4"/>
        <v>5187.4199999999992</v>
      </c>
      <c r="AN31" s="182">
        <f t="shared" si="5"/>
        <v>1159025</v>
      </c>
      <c r="AO31" s="182">
        <f t="shared" si="6"/>
        <v>172000</v>
      </c>
      <c r="AP31" s="182"/>
      <c r="AQ31" s="417">
        <v>45627</v>
      </c>
    </row>
    <row r="32" spans="1:43" ht="16.5" hidden="1" customHeight="1" x14ac:dyDescent="0.2">
      <c r="A32" s="175">
        <v>25</v>
      </c>
      <c r="B32" s="319">
        <v>4</v>
      </c>
      <c r="C32" s="338" t="s">
        <v>1896</v>
      </c>
      <c r="D32" s="320">
        <v>45566</v>
      </c>
      <c r="E32" s="319">
        <v>127</v>
      </c>
      <c r="F32" s="321" t="s">
        <v>190</v>
      </c>
      <c r="G32" s="321" t="s">
        <v>1975</v>
      </c>
      <c r="H32" s="356" t="s">
        <v>1902</v>
      </c>
      <c r="I32" s="322" t="s">
        <v>1898</v>
      </c>
      <c r="J32" s="322">
        <v>2</v>
      </c>
      <c r="K32" s="322">
        <v>32</v>
      </c>
      <c r="L32" s="412">
        <v>45574</v>
      </c>
      <c r="M32" s="337">
        <v>0.20833333333333334</v>
      </c>
      <c r="N32" s="320">
        <v>45575</v>
      </c>
      <c r="O32" s="323">
        <v>0.79166666666666663</v>
      </c>
      <c r="P32" s="323" t="s">
        <v>1929</v>
      </c>
      <c r="Q32" s="322">
        <v>3103369613</v>
      </c>
      <c r="R32" s="349" t="s">
        <v>2004</v>
      </c>
      <c r="S32" s="386" t="s">
        <v>2098</v>
      </c>
      <c r="T32" s="386" t="s">
        <v>1557</v>
      </c>
      <c r="U32" s="319"/>
      <c r="V32" s="324" t="e">
        <f>VLOOKUP(U32,MOVIL!$C$7:CA226,2,0)</f>
        <v>#N/A</v>
      </c>
      <c r="W32" s="324" t="e">
        <f>VLOOKUP(U32,MOVIL!$C$7:$BX$200,5,0)</f>
        <v>#N/A</v>
      </c>
      <c r="X32" s="325" t="e">
        <f>VLOOKUP(V32,MOVIL!$D$7:BY228,6,0)</f>
        <v>#N/A</v>
      </c>
      <c r="Y32" s="324" t="s">
        <v>1557</v>
      </c>
      <c r="Z32" s="327"/>
      <c r="AA32" s="326"/>
      <c r="AB32" s="326"/>
      <c r="AC32" s="358"/>
      <c r="AD32" s="358"/>
      <c r="AE32" s="349"/>
      <c r="AF32" s="325" t="e">
        <f>VLOOKUP(U32,MOVIL!$C:$CG,3,0)</f>
        <v>#N/A</v>
      </c>
      <c r="AG32" s="326">
        <f t="shared" ref="AG32:AG34" si="10">+AB32</f>
        <v>0</v>
      </c>
      <c r="AH32" s="326">
        <f t="shared" si="1"/>
        <v>0</v>
      </c>
      <c r="AI32" s="326" t="e">
        <f t="shared" ref="AI32:AI34" si="11">ROUNDUP((IF(AF32="SOCIO",(AG32*0.85),(AG32*0.7))),-3)</f>
        <v>#N/A</v>
      </c>
      <c r="AJ32" s="326" t="e">
        <f t="shared" ref="AJ32:AJ34" si="12">IF(AF32="PROPIO","0%",IF(AF32="SOCIO","7,5%","11,5%"))</f>
        <v>#N/A</v>
      </c>
      <c r="AK32" s="326" t="e">
        <f t="shared" si="2"/>
        <v>#N/A</v>
      </c>
      <c r="AL32" s="467" t="e">
        <f t="shared" ref="AL32:AL34" si="13">IF(AF32="PROPIO","",AI32*3.5%)</f>
        <v>#N/A</v>
      </c>
      <c r="AM32" s="467" t="e">
        <f t="shared" ref="AM32:AM34" si="14">IF(AF32="PROPIO","",AI32*4.14%)</f>
        <v>#N/A</v>
      </c>
      <c r="AN32" s="326" t="e">
        <f t="shared" si="5"/>
        <v>#N/A</v>
      </c>
      <c r="AO32" s="326" t="e">
        <f t="shared" si="6"/>
        <v>#N/A</v>
      </c>
      <c r="AP32" s="326"/>
      <c r="AQ32" s="349" t="s">
        <v>2183</v>
      </c>
    </row>
    <row r="33" spans="1:43" ht="16.5" hidden="1" customHeight="1" x14ac:dyDescent="0.2">
      <c r="A33" s="175">
        <v>26</v>
      </c>
      <c r="B33" s="319">
        <v>4</v>
      </c>
      <c r="C33" s="338" t="s">
        <v>1896</v>
      </c>
      <c r="D33" s="320">
        <v>45566</v>
      </c>
      <c r="E33" s="319">
        <v>146</v>
      </c>
      <c r="F33" s="321" t="s">
        <v>209</v>
      </c>
      <c r="G33" s="321" t="s">
        <v>1976</v>
      </c>
      <c r="H33" s="356" t="s">
        <v>1997</v>
      </c>
      <c r="I33" s="322" t="s">
        <v>1898</v>
      </c>
      <c r="J33" s="322">
        <v>2</v>
      </c>
      <c r="K33" s="322">
        <v>20</v>
      </c>
      <c r="L33" s="412">
        <v>45575</v>
      </c>
      <c r="M33" s="337">
        <v>0.25</v>
      </c>
      <c r="N33" s="320">
        <v>45576</v>
      </c>
      <c r="O33" s="323">
        <v>0.875</v>
      </c>
      <c r="P33" s="323" t="s">
        <v>1923</v>
      </c>
      <c r="Q33" s="322">
        <v>3157907431</v>
      </c>
      <c r="R33" s="349" t="s">
        <v>2004</v>
      </c>
      <c r="S33" s="386" t="s">
        <v>2098</v>
      </c>
      <c r="T33" s="386" t="s">
        <v>1557</v>
      </c>
      <c r="U33" s="319"/>
      <c r="V33" s="324" t="e">
        <f>VLOOKUP(U33,MOVIL!$C$7:CA227,2,0)</f>
        <v>#N/A</v>
      </c>
      <c r="W33" s="324" t="e">
        <f>VLOOKUP(U33,MOVIL!$C$7:$BX$200,5,0)</f>
        <v>#N/A</v>
      </c>
      <c r="X33" s="325" t="e">
        <f>VLOOKUP(V33,MOVIL!$D$7:BY229,6,0)</f>
        <v>#N/A</v>
      </c>
      <c r="Y33" s="324" t="s">
        <v>1557</v>
      </c>
      <c r="Z33" s="327"/>
      <c r="AA33" s="326"/>
      <c r="AB33" s="326"/>
      <c r="AC33" s="358"/>
      <c r="AD33" s="358"/>
      <c r="AE33" s="349"/>
      <c r="AF33" s="325" t="e">
        <f>VLOOKUP(U33,MOVIL!$C:$CG,3,0)</f>
        <v>#N/A</v>
      </c>
      <c r="AG33" s="326">
        <f t="shared" si="10"/>
        <v>0</v>
      </c>
      <c r="AH33" s="326">
        <f t="shared" si="1"/>
        <v>0</v>
      </c>
      <c r="AI33" s="326" t="e">
        <f t="shared" si="11"/>
        <v>#N/A</v>
      </c>
      <c r="AJ33" s="326" t="e">
        <f t="shared" si="12"/>
        <v>#N/A</v>
      </c>
      <c r="AK33" s="326" t="e">
        <f t="shared" si="2"/>
        <v>#N/A</v>
      </c>
      <c r="AL33" s="467" t="e">
        <f t="shared" si="13"/>
        <v>#N/A</v>
      </c>
      <c r="AM33" s="467" t="e">
        <f t="shared" si="14"/>
        <v>#N/A</v>
      </c>
      <c r="AN33" s="326" t="e">
        <f t="shared" si="5"/>
        <v>#N/A</v>
      </c>
      <c r="AO33" s="326" t="e">
        <f t="shared" si="6"/>
        <v>#N/A</v>
      </c>
      <c r="AP33" s="326"/>
      <c r="AQ33" s="349" t="s">
        <v>2183</v>
      </c>
    </row>
    <row r="34" spans="1:43" ht="16.5" hidden="1" customHeight="1" x14ac:dyDescent="0.2">
      <c r="A34" s="175">
        <v>27</v>
      </c>
      <c r="B34" s="319">
        <v>4</v>
      </c>
      <c r="C34" s="338" t="s">
        <v>1896</v>
      </c>
      <c r="D34" s="320">
        <v>45566</v>
      </c>
      <c r="E34" s="319">
        <v>139</v>
      </c>
      <c r="F34" s="321" t="s">
        <v>202</v>
      </c>
      <c r="G34" s="321" t="s">
        <v>1926</v>
      </c>
      <c r="H34" s="356" t="s">
        <v>1996</v>
      </c>
      <c r="I34" s="322" t="s">
        <v>1898</v>
      </c>
      <c r="J34" s="322">
        <v>1</v>
      </c>
      <c r="K34" s="322">
        <v>47</v>
      </c>
      <c r="L34" s="412">
        <v>45576</v>
      </c>
      <c r="M34" s="337">
        <v>0.25</v>
      </c>
      <c r="N34" s="320">
        <v>45576</v>
      </c>
      <c r="O34" s="323">
        <v>0.79166666666666663</v>
      </c>
      <c r="P34" s="323" t="s">
        <v>1927</v>
      </c>
      <c r="Q34" s="322">
        <v>3004847586</v>
      </c>
      <c r="R34" s="349" t="s">
        <v>2004</v>
      </c>
      <c r="S34" s="386" t="s">
        <v>2098</v>
      </c>
      <c r="T34" s="386" t="s">
        <v>1557</v>
      </c>
      <c r="U34" s="319"/>
      <c r="V34" s="324" t="e">
        <f>VLOOKUP(U34,MOVIL!$C$7:CA228,2,0)</f>
        <v>#N/A</v>
      </c>
      <c r="W34" s="324" t="e">
        <f>VLOOKUP(U34,MOVIL!$C$7:$BX$200,5,0)</f>
        <v>#N/A</v>
      </c>
      <c r="X34" s="325" t="e">
        <f>VLOOKUP(V34,MOVIL!$D$7:BY230,6,0)</f>
        <v>#N/A</v>
      </c>
      <c r="Y34" s="324" t="s">
        <v>1557</v>
      </c>
      <c r="Z34" s="327"/>
      <c r="AA34" s="326"/>
      <c r="AB34" s="326"/>
      <c r="AC34" s="358"/>
      <c r="AD34" s="358"/>
      <c r="AE34" s="349"/>
      <c r="AF34" s="325" t="e">
        <f>VLOOKUP(U34,MOVIL!$C:$CG,3,0)</f>
        <v>#N/A</v>
      </c>
      <c r="AG34" s="326">
        <f t="shared" si="10"/>
        <v>0</v>
      </c>
      <c r="AH34" s="326">
        <f t="shared" si="1"/>
        <v>0</v>
      </c>
      <c r="AI34" s="326" t="e">
        <f t="shared" si="11"/>
        <v>#N/A</v>
      </c>
      <c r="AJ34" s="326" t="e">
        <f t="shared" si="12"/>
        <v>#N/A</v>
      </c>
      <c r="AK34" s="326" t="e">
        <f t="shared" si="2"/>
        <v>#N/A</v>
      </c>
      <c r="AL34" s="467" t="e">
        <f t="shared" si="13"/>
        <v>#N/A</v>
      </c>
      <c r="AM34" s="467" t="e">
        <f t="shared" si="14"/>
        <v>#N/A</v>
      </c>
      <c r="AN34" s="326" t="e">
        <f t="shared" si="5"/>
        <v>#N/A</v>
      </c>
      <c r="AO34" s="326" t="e">
        <f t="shared" si="6"/>
        <v>#N/A</v>
      </c>
      <c r="AP34" s="326"/>
      <c r="AQ34" s="358" t="s">
        <v>2183</v>
      </c>
    </row>
    <row r="35" spans="1:43" ht="16.5" hidden="1" customHeight="1" x14ac:dyDescent="0.2">
      <c r="A35" s="175">
        <v>28</v>
      </c>
      <c r="B35" s="176"/>
      <c r="C35" s="430" t="s">
        <v>1903</v>
      </c>
      <c r="D35" s="177">
        <v>45567</v>
      </c>
      <c r="E35" s="176">
        <v>292</v>
      </c>
      <c r="F35" s="178" t="s">
        <v>1989</v>
      </c>
      <c r="G35" s="178" t="s">
        <v>1989</v>
      </c>
      <c r="H35" s="410" t="s">
        <v>1991</v>
      </c>
      <c r="I35" s="179" t="s">
        <v>1940</v>
      </c>
      <c r="J35" s="179">
        <v>1</v>
      </c>
      <c r="K35" s="179">
        <v>35</v>
      </c>
      <c r="L35" s="411">
        <v>45576</v>
      </c>
      <c r="M35" s="310">
        <v>0.5</v>
      </c>
      <c r="N35" s="177">
        <v>45576</v>
      </c>
      <c r="O35" s="180">
        <v>0.70833333333333337</v>
      </c>
      <c r="P35" s="180" t="s">
        <v>1916</v>
      </c>
      <c r="Q35" s="179" t="s">
        <v>1905</v>
      </c>
      <c r="R35" s="183"/>
      <c r="S35" s="384">
        <v>87635</v>
      </c>
      <c r="T35" s="384">
        <v>134019</v>
      </c>
      <c r="U35" s="176">
        <v>410</v>
      </c>
      <c r="V35" s="181" t="str">
        <f>VLOOKUP(U35,MOVIL!$C$7:CA229,2,0)</f>
        <v>EXZ634</v>
      </c>
      <c r="W35" s="181" t="str">
        <f>VLOOKUP(U35,MOVIL!$C$7:$BX$200,5,0)</f>
        <v>RAUL CONTRERAS RODRIGUEZ</v>
      </c>
      <c r="X35" s="309">
        <f>VLOOKUP(V35,MOVIL!$D$7:BY231,6,0)</f>
        <v>3103397257</v>
      </c>
      <c r="Y35" s="181">
        <v>500000</v>
      </c>
      <c r="Z35" s="432"/>
      <c r="AA35" s="182"/>
      <c r="AB35" s="182">
        <f>Y35+(AA35*Z35)</f>
        <v>500000</v>
      </c>
      <c r="AC35" s="312"/>
      <c r="AD35" s="312"/>
      <c r="AE35" s="183">
        <v>13026</v>
      </c>
      <c r="AF35" s="309" t="str">
        <f>VLOOKUP(U35,MOVIL!$C:$CG,3,0)</f>
        <v>SOCIO</v>
      </c>
      <c r="AG35" s="110">
        <f>+AB35-(AB35*(3.5%+0.414%+1.1%+0.5%+2%))</f>
        <v>462430</v>
      </c>
      <c r="AH35" s="110">
        <f>+U35</f>
        <v>410</v>
      </c>
      <c r="AI35" s="182">
        <f>ROUNDUP((IF(AF35="SOCIO",(AG35*0.95),(AG35*0.8))),-3)</f>
        <v>440000</v>
      </c>
      <c r="AJ35" s="184" t="str">
        <f>IF(AF35="SOCIO","7,5%","11,5%")</f>
        <v>7,5%</v>
      </c>
      <c r="AK35" s="182">
        <f>+AI35*AJ35</f>
        <v>33000</v>
      </c>
      <c r="AL35" s="182">
        <f>+AI35*3.5%</f>
        <v>15400.000000000002</v>
      </c>
      <c r="AM35" s="182">
        <f>+AI35*0.414%</f>
        <v>1821.6</v>
      </c>
      <c r="AN35" s="182">
        <f>+AI35-AK35</f>
        <v>407000</v>
      </c>
      <c r="AO35" s="182">
        <f>+AB35-AI35</f>
        <v>60000</v>
      </c>
      <c r="AP35" s="182"/>
      <c r="AQ35" s="417">
        <v>45627</v>
      </c>
    </row>
    <row r="36" spans="1:43" ht="16.5" hidden="1" customHeight="1" x14ac:dyDescent="0.2">
      <c r="A36" s="175">
        <v>29</v>
      </c>
      <c r="B36" s="176"/>
      <c r="C36" s="430" t="s">
        <v>1903</v>
      </c>
      <c r="D36" s="177">
        <v>45567</v>
      </c>
      <c r="E36" s="176">
        <v>292</v>
      </c>
      <c r="F36" s="178" t="s">
        <v>1989</v>
      </c>
      <c r="G36" s="178" t="s">
        <v>1989</v>
      </c>
      <c r="H36" s="421" t="s">
        <v>1991</v>
      </c>
      <c r="I36" s="179" t="s">
        <v>1940</v>
      </c>
      <c r="J36" s="179">
        <v>1</v>
      </c>
      <c r="K36" s="179">
        <v>35</v>
      </c>
      <c r="L36" s="411">
        <v>45576</v>
      </c>
      <c r="M36" s="310">
        <v>0.5</v>
      </c>
      <c r="N36" s="177">
        <v>45576</v>
      </c>
      <c r="O36" s="180">
        <v>0.70833333333333337</v>
      </c>
      <c r="P36" s="180" t="s">
        <v>1916</v>
      </c>
      <c r="Q36" s="179" t="s">
        <v>1905</v>
      </c>
      <c r="R36" s="183"/>
      <c r="S36" s="384">
        <v>87635</v>
      </c>
      <c r="T36" s="384"/>
      <c r="U36" s="176">
        <v>62</v>
      </c>
      <c r="V36" s="181" t="str">
        <f>VLOOKUP(U36,MOVIL!$C$7:CA230,2,0)</f>
        <v>WFU942</v>
      </c>
      <c r="W36" s="181" t="str">
        <f>VLOOKUP(U36,MOVIL!$C$7:$BX$200,5,0)</f>
        <v>AVENDAÑO HERRERA JEISSON STEVEN</v>
      </c>
      <c r="X36" s="309">
        <f>VLOOKUP(V36,MOVIL!$D$7:BY232,6,0)</f>
        <v>3203109220</v>
      </c>
      <c r="Y36" s="181">
        <v>500000</v>
      </c>
      <c r="Z36" s="432"/>
      <c r="AA36" s="182"/>
      <c r="AB36" s="182">
        <f>Y36+(AA36*Z36)</f>
        <v>500000</v>
      </c>
      <c r="AC36" s="312"/>
      <c r="AD36" s="312"/>
      <c r="AE36" s="183">
        <v>13026</v>
      </c>
      <c r="AF36" s="309" t="str">
        <f>VLOOKUP(U36,MOVIL!$C:$CG,3,0)</f>
        <v>PROPIO-AFILIADO</v>
      </c>
      <c r="AG36" s="110">
        <f>+AB36-(AB36*(3.5%+0.414%+1.1%+0.5%+2%))</f>
        <v>462430</v>
      </c>
      <c r="AH36" s="110">
        <f>+U36</f>
        <v>62</v>
      </c>
      <c r="AI36" s="182">
        <f>ROUNDUP((IF(AF36="SOCIO",(AG36*0.95),(AG36*0.55))),-3)</f>
        <v>255000</v>
      </c>
      <c r="AJ36" s="184" t="str">
        <f>IF(AF36="SOCIO","7,5%","11,5%")</f>
        <v>11,5%</v>
      </c>
      <c r="AK36" s="182">
        <f>+AI36*AJ36</f>
        <v>29325</v>
      </c>
      <c r="AL36" s="182">
        <f>+AI36*3.5%</f>
        <v>8925</v>
      </c>
      <c r="AM36" s="182">
        <f>+AI36*0.414%</f>
        <v>1055.6999999999998</v>
      </c>
      <c r="AN36" s="182">
        <f>+AI36-AK36</f>
        <v>225675</v>
      </c>
      <c r="AO36" s="182">
        <f>+AB36-AI36</f>
        <v>245000</v>
      </c>
      <c r="AP36" s="182"/>
      <c r="AQ36" s="417">
        <v>45627</v>
      </c>
    </row>
    <row r="37" spans="1:43" ht="16.5" hidden="1" customHeight="1" x14ac:dyDescent="0.2">
      <c r="A37" s="175">
        <v>30</v>
      </c>
      <c r="B37" s="176"/>
      <c r="C37" s="330" t="s">
        <v>1986</v>
      </c>
      <c r="D37" s="177">
        <v>45572</v>
      </c>
      <c r="E37" s="176">
        <v>74</v>
      </c>
      <c r="F37" s="178" t="s">
        <v>1994</v>
      </c>
      <c r="G37" s="178" t="s">
        <v>1994</v>
      </c>
      <c r="H37" s="354" t="s">
        <v>1967</v>
      </c>
      <c r="I37" s="179" t="s">
        <v>1940</v>
      </c>
      <c r="J37" s="179">
        <v>4</v>
      </c>
      <c r="K37" s="179">
        <v>11</v>
      </c>
      <c r="L37" s="411">
        <v>45576</v>
      </c>
      <c r="M37" s="310">
        <v>6.9444444444444441E-3</v>
      </c>
      <c r="N37" s="177">
        <v>45579</v>
      </c>
      <c r="O37" s="180">
        <v>0.75</v>
      </c>
      <c r="P37" s="180" t="s">
        <v>1993</v>
      </c>
      <c r="Q37" s="179" t="s">
        <v>2005</v>
      </c>
      <c r="R37" s="183"/>
      <c r="S37" s="384">
        <v>87614</v>
      </c>
      <c r="T37" s="384">
        <v>133989</v>
      </c>
      <c r="U37" s="176">
        <v>404</v>
      </c>
      <c r="V37" s="181" t="str">
        <f>VLOOKUP(U37,MOVIL!$C$7:CA230,2,0)</f>
        <v>LQK874</v>
      </c>
      <c r="W37" s="181" t="str">
        <f>VLOOKUP(U37,MOVIL!$C$7:$BX$200,5,0)</f>
        <v>DANIEL PENAGOS</v>
      </c>
      <c r="X37" s="309" t="str">
        <f>VLOOKUP(V37,MOVIL!$D$7:BY232,6,0)</f>
        <v>311 5399668</v>
      </c>
      <c r="Y37" s="181">
        <v>4675000</v>
      </c>
      <c r="Z37" s="181"/>
      <c r="AA37" s="181"/>
      <c r="AB37" s="182">
        <f>Y37+(AA37*Z37)</f>
        <v>4675000</v>
      </c>
      <c r="AC37" s="312"/>
      <c r="AD37" s="312"/>
      <c r="AE37" s="183">
        <v>13026</v>
      </c>
      <c r="AF37" s="309" t="str">
        <f>VLOOKUP(U37,MOVIL!C42:CG232,3,0)</f>
        <v>PROPIO</v>
      </c>
      <c r="AG37" s="110">
        <f>+AB37</f>
        <v>4675000</v>
      </c>
      <c r="AH37" s="110">
        <f>+U37</f>
        <v>404</v>
      </c>
      <c r="AI37" s="182"/>
      <c r="AJ37" s="184" t="str">
        <f>IF(AF37="PROPIO","0%",IF(AF37="SOCIO","7,5%","11,5%"))</f>
        <v>0%</v>
      </c>
      <c r="AK37" s="182">
        <f>+AI37*AJ37</f>
        <v>0</v>
      </c>
      <c r="AL37" s="182">
        <f>+AI37*3.5%</f>
        <v>0</v>
      </c>
      <c r="AM37" s="182">
        <f>+AI37*0.414%</f>
        <v>0</v>
      </c>
      <c r="AN37" s="182">
        <f>+AI37-AK37</f>
        <v>0</v>
      </c>
      <c r="AO37" s="182">
        <f>+AB37-AI37</f>
        <v>4675000</v>
      </c>
      <c r="AP37" s="182"/>
      <c r="AQ37" s="417">
        <v>45627</v>
      </c>
    </row>
    <row r="38" spans="1:43" ht="16.5" hidden="1" customHeight="1" x14ac:dyDescent="0.2">
      <c r="A38" s="175">
        <v>31</v>
      </c>
      <c r="B38" s="319"/>
      <c r="C38" s="476" t="s">
        <v>2935</v>
      </c>
      <c r="D38" s="320">
        <v>45573</v>
      </c>
      <c r="E38" s="319">
        <v>85</v>
      </c>
      <c r="F38" s="321" t="s">
        <v>146</v>
      </c>
      <c r="G38" s="321" t="s">
        <v>2002</v>
      </c>
      <c r="H38" s="327" t="s">
        <v>1991</v>
      </c>
      <c r="I38" s="322" t="s">
        <v>2003</v>
      </c>
      <c r="J38" s="322">
        <v>1</v>
      </c>
      <c r="K38" s="322">
        <v>16</v>
      </c>
      <c r="L38" s="412">
        <v>45576</v>
      </c>
      <c r="M38" s="337">
        <v>0.72916666666666663</v>
      </c>
      <c r="N38" s="320">
        <v>45576</v>
      </c>
      <c r="O38" s="323"/>
      <c r="P38" s="323" t="s">
        <v>2000</v>
      </c>
      <c r="Q38" s="322" t="s">
        <v>2001</v>
      </c>
      <c r="R38" s="349" t="s">
        <v>2004</v>
      </c>
      <c r="S38" s="386" t="s">
        <v>2098</v>
      </c>
      <c r="T38" s="386" t="s">
        <v>1557</v>
      </c>
      <c r="U38" s="319"/>
      <c r="V38" s="324" t="e">
        <f>VLOOKUP(U38,MOVIL!$C$7:CA242,2,0)</f>
        <v>#N/A</v>
      </c>
      <c r="W38" s="324" t="e">
        <f>VLOOKUP(U38,MOVIL!$C$7:$BX$200,5,0)</f>
        <v>#N/A</v>
      </c>
      <c r="X38" s="325" t="e">
        <f>VLOOKUP(V38,MOVIL!$D$7:BY244,6,0)</f>
        <v>#N/A</v>
      </c>
      <c r="Y38" s="324" t="s">
        <v>1557</v>
      </c>
      <c r="Z38" s="324"/>
      <c r="AA38" s="324"/>
      <c r="AB38" s="324"/>
      <c r="AC38" s="358"/>
      <c r="AD38" s="358"/>
      <c r="AE38" s="369"/>
      <c r="AF38" s="325" t="e">
        <f>VLOOKUP(U38,MOVIL!$C:$CG,3,0)</f>
        <v>#N/A</v>
      </c>
      <c r="AG38" s="326">
        <f t="shared" ref="AG38:AG39" si="15">+AB38</f>
        <v>0</v>
      </c>
      <c r="AH38" s="326">
        <f t="shared" ref="AH38:AH39" si="16">+U38</f>
        <v>0</v>
      </c>
      <c r="AI38" s="326" t="e">
        <f t="shared" ref="AI38:AI39" si="17">ROUNDUP((IF(AF38="SOCIO",(AG38*0.85),(AG38*0.7))),-3)</f>
        <v>#N/A</v>
      </c>
      <c r="AJ38" s="326" t="e">
        <f t="shared" ref="AJ38:AJ39" si="18">IF(AF38="PROPIO","0%",IF(AF38="SOCIO","7,5%","11,5%"))</f>
        <v>#N/A</v>
      </c>
      <c r="AK38" s="326" t="e">
        <f t="shared" ref="AK38:AK39" si="19">+AI38*AJ38</f>
        <v>#N/A</v>
      </c>
      <c r="AL38" s="467" t="e">
        <f t="shared" ref="AL38:AL39" si="20">IF(AF38="PROPIO","",AI38*3.5%)</f>
        <v>#N/A</v>
      </c>
      <c r="AM38" s="467" t="e">
        <f t="shared" ref="AM38:AM39" si="21">IF(AF38="PROPIO","",AI38*4.14%)</f>
        <v>#N/A</v>
      </c>
      <c r="AN38" s="326" t="e">
        <f t="shared" ref="AN38:AN39" si="22">+AI38-AK38</f>
        <v>#N/A</v>
      </c>
      <c r="AO38" s="326" t="e">
        <f t="shared" ref="AO38:AO39" si="23">+AB38-AI38</f>
        <v>#N/A</v>
      </c>
      <c r="AP38" s="326"/>
      <c r="AQ38" s="349" t="s">
        <v>2183</v>
      </c>
    </row>
    <row r="39" spans="1:43" ht="16.5" hidden="1" customHeight="1" x14ac:dyDescent="0.2">
      <c r="A39" s="175">
        <v>32</v>
      </c>
      <c r="B39" s="319"/>
      <c r="C39" s="513" t="s">
        <v>2937</v>
      </c>
      <c r="D39" s="320">
        <v>45565</v>
      </c>
      <c r="E39" s="319">
        <v>39</v>
      </c>
      <c r="F39" s="321" t="s">
        <v>1966</v>
      </c>
      <c r="G39" s="321" t="s">
        <v>1966</v>
      </c>
      <c r="H39" s="356" t="s">
        <v>1967</v>
      </c>
      <c r="I39" s="322" t="s">
        <v>1940</v>
      </c>
      <c r="J39" s="322">
        <v>3</v>
      </c>
      <c r="K39" s="322">
        <v>30</v>
      </c>
      <c r="L39" s="412">
        <v>45577</v>
      </c>
      <c r="M39" s="337">
        <v>0.25</v>
      </c>
      <c r="N39" s="320">
        <v>45579</v>
      </c>
      <c r="O39" s="323">
        <v>0.75</v>
      </c>
      <c r="P39" s="323" t="s">
        <v>1965</v>
      </c>
      <c r="Q39" s="322">
        <v>3202699044</v>
      </c>
      <c r="R39" s="349" t="s">
        <v>2013</v>
      </c>
      <c r="S39" s="386" t="s">
        <v>2098</v>
      </c>
      <c r="T39" s="386" t="s">
        <v>1557</v>
      </c>
      <c r="U39" s="319"/>
      <c r="V39" s="324" t="e">
        <f>VLOOKUP(U39,MOVIL!$C$7:CA231,2,0)</f>
        <v>#N/A</v>
      </c>
      <c r="W39" s="324" t="e">
        <f>VLOOKUP(U39,MOVIL!$C$7:$BX$200,5,0)</f>
        <v>#N/A</v>
      </c>
      <c r="X39" s="325" t="e">
        <f>VLOOKUP(V39,MOVIL!$D$7:BY233,6,0)</f>
        <v>#N/A</v>
      </c>
      <c r="Y39" s="324" t="s">
        <v>1557</v>
      </c>
      <c r="Z39" s="324"/>
      <c r="AA39" s="324"/>
      <c r="AB39" s="324"/>
      <c r="AC39" s="358"/>
      <c r="AD39" s="358"/>
      <c r="AE39" s="369"/>
      <c r="AF39" s="325" t="e">
        <f>VLOOKUP(U39,MOVIL!$C:$CG,3,0)</f>
        <v>#N/A</v>
      </c>
      <c r="AG39" s="326">
        <f t="shared" si="15"/>
        <v>0</v>
      </c>
      <c r="AH39" s="326">
        <f t="shared" si="16"/>
        <v>0</v>
      </c>
      <c r="AI39" s="326" t="e">
        <f t="shared" si="17"/>
        <v>#N/A</v>
      </c>
      <c r="AJ39" s="326" t="e">
        <f t="shared" si="18"/>
        <v>#N/A</v>
      </c>
      <c r="AK39" s="326" t="e">
        <f t="shared" si="19"/>
        <v>#N/A</v>
      </c>
      <c r="AL39" s="467" t="e">
        <f t="shared" si="20"/>
        <v>#N/A</v>
      </c>
      <c r="AM39" s="467" t="e">
        <f t="shared" si="21"/>
        <v>#N/A</v>
      </c>
      <c r="AN39" s="326" t="e">
        <f t="shared" si="22"/>
        <v>#N/A</v>
      </c>
      <c r="AO39" s="326" t="e">
        <f t="shared" si="23"/>
        <v>#N/A</v>
      </c>
      <c r="AP39" s="326"/>
      <c r="AQ39" s="349" t="s">
        <v>2183</v>
      </c>
    </row>
    <row r="40" spans="1:43" ht="16.5" hidden="1" customHeight="1" x14ac:dyDescent="0.2">
      <c r="A40" s="175">
        <v>33</v>
      </c>
      <c r="B40" s="176">
        <v>4</v>
      </c>
      <c r="C40" s="330" t="s">
        <v>1896</v>
      </c>
      <c r="D40" s="177">
        <v>45566</v>
      </c>
      <c r="E40" s="176">
        <v>117</v>
      </c>
      <c r="F40" s="178" t="s">
        <v>181</v>
      </c>
      <c r="G40" s="178" t="s">
        <v>181</v>
      </c>
      <c r="H40" s="422" t="s">
        <v>1995</v>
      </c>
      <c r="I40" s="179" t="s">
        <v>1898</v>
      </c>
      <c r="J40" s="179">
        <v>4</v>
      </c>
      <c r="K40" s="179">
        <v>28</v>
      </c>
      <c r="L40" s="411">
        <v>45580</v>
      </c>
      <c r="M40" s="310">
        <v>4.1666666666666664E-2</v>
      </c>
      <c r="N40" s="177">
        <v>45583</v>
      </c>
      <c r="O40" s="180">
        <v>0.29166666666666669</v>
      </c>
      <c r="P40" s="180" t="s">
        <v>1977</v>
      </c>
      <c r="Q40" s="179">
        <v>3213914164</v>
      </c>
      <c r="R40" s="183"/>
      <c r="S40" s="384">
        <v>87668</v>
      </c>
      <c r="T40" s="384">
        <v>134137</v>
      </c>
      <c r="U40" s="176">
        <v>412</v>
      </c>
      <c r="V40" s="181" t="str">
        <f>VLOOKUP(U40,MOVIL!$C$7:CA233,2,0)</f>
        <v>GEU347</v>
      </c>
      <c r="W40" s="181" t="str">
        <f>VLOOKUP(U40,MOVIL!$C$7:$BX$200,5,0)</f>
        <v>TRIANA CHACON YEZID</v>
      </c>
      <c r="X40" s="309">
        <f>VLOOKUP(V40,MOVIL!$D$7:BY235,6,0)</f>
        <v>3002383800</v>
      </c>
      <c r="Y40" s="181">
        <v>5225000</v>
      </c>
      <c r="Z40" s="181"/>
      <c r="AA40" s="181"/>
      <c r="AB40" s="182">
        <f>Y40+(AA40*Z40)</f>
        <v>5225000</v>
      </c>
      <c r="AC40" s="312"/>
      <c r="AD40" s="312"/>
      <c r="AE40" s="183">
        <v>13026</v>
      </c>
      <c r="AF40" s="309" t="str">
        <f>VLOOKUP(U40,MOVIL!$C:$CG,3,0)</f>
        <v>SOCIO</v>
      </c>
      <c r="AG40" s="110">
        <f>+AB40-(AB40*(3.5%+0.414%+1.1%+0.5%+2%))</f>
        <v>4832393.5</v>
      </c>
      <c r="AH40" s="110">
        <f>+U40</f>
        <v>412</v>
      </c>
      <c r="AI40" s="182">
        <f>ROUNDUP((IF(AF40="SOCIO",(AG40*0.95),(AG40*0.8))),-3)</f>
        <v>4591000</v>
      </c>
      <c r="AJ40" s="184" t="str">
        <f>IF(AF40="SOCIO","7,5%","11,5%")</f>
        <v>7,5%</v>
      </c>
      <c r="AK40" s="182">
        <f>+AI40*AJ40</f>
        <v>344325</v>
      </c>
      <c r="AL40" s="182">
        <f>+AI40*3.5%</f>
        <v>160685.00000000003</v>
      </c>
      <c r="AM40" s="182">
        <f>+AI40*0.414%</f>
        <v>19006.739999999998</v>
      </c>
      <c r="AN40" s="182">
        <f>+AI40-AK40</f>
        <v>4246675</v>
      </c>
      <c r="AO40" s="182">
        <f>+AB40-AI40</f>
        <v>634000</v>
      </c>
      <c r="AP40" s="182"/>
      <c r="AQ40" s="417">
        <v>45627</v>
      </c>
    </row>
    <row r="41" spans="1:43" ht="16.5" hidden="1" customHeight="1" x14ac:dyDescent="0.2">
      <c r="A41" s="175">
        <v>34</v>
      </c>
      <c r="B41" s="176"/>
      <c r="C41" s="430" t="s">
        <v>1903</v>
      </c>
      <c r="D41" s="177">
        <v>45575</v>
      </c>
      <c r="E41" s="176">
        <v>292</v>
      </c>
      <c r="F41" s="178" t="s">
        <v>2019</v>
      </c>
      <c r="G41" s="178" t="s">
        <v>2020</v>
      </c>
      <c r="H41" s="410" t="s">
        <v>1991</v>
      </c>
      <c r="I41" s="179" t="s">
        <v>1914</v>
      </c>
      <c r="J41" s="179">
        <v>1</v>
      </c>
      <c r="K41" s="179">
        <v>35</v>
      </c>
      <c r="L41" s="411">
        <v>45580</v>
      </c>
      <c r="M41" s="310">
        <v>0.33333333333333331</v>
      </c>
      <c r="N41" s="177">
        <v>45580</v>
      </c>
      <c r="O41" s="180">
        <v>0.58333333333333337</v>
      </c>
      <c r="P41" s="180" t="s">
        <v>1916</v>
      </c>
      <c r="Q41" s="180" t="s">
        <v>1905</v>
      </c>
      <c r="R41" s="183"/>
      <c r="S41" s="384">
        <v>87669</v>
      </c>
      <c r="T41" s="384">
        <v>134141</v>
      </c>
      <c r="U41" s="176">
        <v>195</v>
      </c>
      <c r="V41" s="181" t="str">
        <f>VLOOKUP(U41,MOVIL!$C$7:CA234,2,0)</f>
        <v>EQP710</v>
      </c>
      <c r="W41" s="181" t="str">
        <f>VLOOKUP(U41,MOVIL!$C$7:$BX$200,5,0)</f>
        <v>CELY CORTES SIERVO</v>
      </c>
      <c r="X41" s="309">
        <f>VLOOKUP(V41,MOVIL!$D$7:BY236,6,0)</f>
        <v>3142328925</v>
      </c>
      <c r="Y41" s="181">
        <v>1000000</v>
      </c>
      <c r="Z41" s="181"/>
      <c r="AA41" s="181"/>
      <c r="AB41" s="182">
        <f>Y41+(AA41*Z41)</f>
        <v>1000000</v>
      </c>
      <c r="AC41" s="312"/>
      <c r="AD41" s="312"/>
      <c r="AE41" s="183">
        <v>13026</v>
      </c>
      <c r="AF41" s="309" t="str">
        <f>VLOOKUP(U41,MOVIL!$C:$CG,3,0)</f>
        <v>SOCIO</v>
      </c>
      <c r="AG41" s="110">
        <f>+AB41-(AB41*(3.5%+0.414%+1.1%+0.5%+2%))</f>
        <v>924860</v>
      </c>
      <c r="AH41" s="110">
        <f>+U41</f>
        <v>195</v>
      </c>
      <c r="AI41" s="182">
        <f>ROUNDUP((IF(AF41="SOCIO",(AG41*0.95),(AG41*0.8))),-3)</f>
        <v>879000</v>
      </c>
      <c r="AJ41" s="184" t="str">
        <f>IF(AF41="SOCIO","7,5%","11,5%")</f>
        <v>7,5%</v>
      </c>
      <c r="AK41" s="182">
        <f>+AI41*AJ41</f>
        <v>65925</v>
      </c>
      <c r="AL41" s="182">
        <f>+AI41*3.5%</f>
        <v>30765.000000000004</v>
      </c>
      <c r="AM41" s="182">
        <f>+AI41*0.414%</f>
        <v>3639.0599999999995</v>
      </c>
      <c r="AN41" s="182">
        <f>+AI41-AK41</f>
        <v>813075</v>
      </c>
      <c r="AO41" s="182">
        <f>+AB41-AI41</f>
        <v>121000</v>
      </c>
      <c r="AP41" s="182"/>
      <c r="AQ41" s="417">
        <v>45627</v>
      </c>
    </row>
    <row r="42" spans="1:43" ht="16.5" hidden="1" customHeight="1" x14ac:dyDescent="0.2">
      <c r="A42" s="175">
        <v>35</v>
      </c>
      <c r="B42" s="319"/>
      <c r="C42" s="513" t="s">
        <v>2937</v>
      </c>
      <c r="D42" s="320">
        <v>45559</v>
      </c>
      <c r="E42" s="319">
        <v>29</v>
      </c>
      <c r="F42" s="321" t="s">
        <v>78</v>
      </c>
      <c r="G42" s="321" t="s">
        <v>78</v>
      </c>
      <c r="H42" s="356" t="s">
        <v>1939</v>
      </c>
      <c r="I42" s="322" t="s">
        <v>1940</v>
      </c>
      <c r="J42" s="322">
        <v>4</v>
      </c>
      <c r="K42" s="322">
        <v>30</v>
      </c>
      <c r="L42" s="412">
        <v>45581</v>
      </c>
      <c r="M42" s="337">
        <v>0.125</v>
      </c>
      <c r="N42" s="320">
        <v>45584</v>
      </c>
      <c r="O42" s="323">
        <v>0.875</v>
      </c>
      <c r="P42" s="323" t="s">
        <v>1949</v>
      </c>
      <c r="Q42" s="322">
        <v>3204159341</v>
      </c>
      <c r="R42" s="349" t="s">
        <v>2013</v>
      </c>
      <c r="S42" s="386" t="s">
        <v>2098</v>
      </c>
      <c r="T42" s="386" t="s">
        <v>1557</v>
      </c>
      <c r="U42" s="319"/>
      <c r="V42" s="324" t="e">
        <f>VLOOKUP(U42,MOVIL!$C$7:CA234,2,0)</f>
        <v>#N/A</v>
      </c>
      <c r="W42" s="324" t="e">
        <f>VLOOKUP(U42,MOVIL!$C$7:$BX$200,5,0)</f>
        <v>#N/A</v>
      </c>
      <c r="X42" s="325" t="e">
        <f>VLOOKUP(V42,MOVIL!$D$7:BY236,6,0)</f>
        <v>#N/A</v>
      </c>
      <c r="Y42" s="324" t="s">
        <v>1557</v>
      </c>
      <c r="Z42" s="324"/>
      <c r="AA42" s="324"/>
      <c r="AB42" s="324"/>
      <c r="AC42" s="358"/>
      <c r="AD42" s="358"/>
      <c r="AE42" s="369"/>
      <c r="AF42" s="325" t="e">
        <f>VLOOKUP(U42,MOVIL!$C:$CG,3,0)</f>
        <v>#N/A</v>
      </c>
      <c r="AG42" s="326">
        <f t="shared" ref="AG42" si="24">+AB42</f>
        <v>0</v>
      </c>
      <c r="AH42" s="326">
        <f t="shared" ref="AH42" si="25">+U42</f>
        <v>0</v>
      </c>
      <c r="AI42" s="326" t="e">
        <f>ROUNDUP((IF(AF42="SOCIO",(AG42*0.85),(AG42*0.7))),-3)</f>
        <v>#N/A</v>
      </c>
      <c r="AJ42" s="326" t="e">
        <f t="shared" ref="AJ42" si="26">IF(AF42="PROPIO","0%",IF(AF42="SOCIO","7,5%","11,5%"))</f>
        <v>#N/A</v>
      </c>
      <c r="AK42" s="326" t="e">
        <f t="shared" ref="AK42" si="27">+AI42*AJ42</f>
        <v>#N/A</v>
      </c>
      <c r="AL42" s="467" t="e">
        <f t="shared" ref="AL42" si="28">IF(AF42="PROPIO","",AI42*3.5%)</f>
        <v>#N/A</v>
      </c>
      <c r="AM42" s="467" t="e">
        <f t="shared" ref="AM42" si="29">IF(AF42="PROPIO","",AI42*4.14%)</f>
        <v>#N/A</v>
      </c>
      <c r="AN42" s="326" t="e">
        <f t="shared" ref="AN42" si="30">+AI42-AK42</f>
        <v>#N/A</v>
      </c>
      <c r="AO42" s="326" t="e">
        <f t="shared" ref="AO42" si="31">+AB42-AI42</f>
        <v>#N/A</v>
      </c>
      <c r="AP42" s="326"/>
      <c r="AQ42" s="349" t="s">
        <v>2183</v>
      </c>
    </row>
    <row r="43" spans="1:43" ht="16.5" hidden="1" customHeight="1" x14ac:dyDescent="0.2">
      <c r="A43" s="175">
        <v>36</v>
      </c>
      <c r="B43" s="176">
        <v>5</v>
      </c>
      <c r="C43" s="330" t="s">
        <v>1896</v>
      </c>
      <c r="D43" s="177">
        <v>45575</v>
      </c>
      <c r="E43" s="176">
        <v>231</v>
      </c>
      <c r="F43" s="178" t="s">
        <v>291</v>
      </c>
      <c r="G43" s="178" t="s">
        <v>2014</v>
      </c>
      <c r="H43" s="421" t="s">
        <v>1991</v>
      </c>
      <c r="I43" s="179" t="s">
        <v>1898</v>
      </c>
      <c r="J43" s="179">
        <v>1</v>
      </c>
      <c r="K43" s="179">
        <v>11</v>
      </c>
      <c r="L43" s="411">
        <v>45581</v>
      </c>
      <c r="M43" s="310">
        <v>0.29166666666666669</v>
      </c>
      <c r="N43" s="177">
        <v>45581</v>
      </c>
      <c r="O43" s="180">
        <v>0.625</v>
      </c>
      <c r="P43" s="180" t="s">
        <v>2015</v>
      </c>
      <c r="Q43" s="179">
        <v>3012873000</v>
      </c>
      <c r="R43" s="183"/>
      <c r="S43" s="384">
        <v>87713</v>
      </c>
      <c r="T43" s="384">
        <v>134208</v>
      </c>
      <c r="U43" s="176">
        <v>404</v>
      </c>
      <c r="V43" s="181" t="str">
        <f>VLOOKUP(U43,MOVIL!$C$7:CA245,2,0)</f>
        <v>LQK874</v>
      </c>
      <c r="W43" s="181" t="str">
        <f>VLOOKUP(U43,MOVIL!$C$7:$BX$200,5,0)</f>
        <v>DANIEL PENAGOS</v>
      </c>
      <c r="X43" s="309" t="str">
        <f>VLOOKUP(V43,MOVIL!$D$7:BY247,6,0)</f>
        <v>311 5399668</v>
      </c>
      <c r="Y43" s="181">
        <v>919000</v>
      </c>
      <c r="Z43" s="181"/>
      <c r="AA43" s="181"/>
      <c r="AB43" s="182">
        <f>Y43+(AA43*Z43)</f>
        <v>919000</v>
      </c>
      <c r="AC43" s="312"/>
      <c r="AD43" s="312"/>
      <c r="AE43" s="183">
        <v>13026</v>
      </c>
      <c r="AF43" s="309" t="str">
        <f>VLOOKUP(U43,MOVIL!C49:CG238,3,0)</f>
        <v>PROPIO</v>
      </c>
      <c r="AG43" s="110">
        <f>+AB43</f>
        <v>919000</v>
      </c>
      <c r="AH43" s="110">
        <f>+U43</f>
        <v>404</v>
      </c>
      <c r="AI43" s="182"/>
      <c r="AJ43" s="184" t="str">
        <f>IF(AF43="PROPIO","0%",IF(AF43="SOCIO","7,5%","11,5%"))</f>
        <v>0%</v>
      </c>
      <c r="AK43" s="182">
        <f>+AI43*AJ43</f>
        <v>0</v>
      </c>
      <c r="AL43" s="182">
        <f>+AI43*3.5%</f>
        <v>0</v>
      </c>
      <c r="AM43" s="182">
        <f>+AI43*0.414%</f>
        <v>0</v>
      </c>
      <c r="AN43" s="182">
        <f>+AI43-AK43</f>
        <v>0</v>
      </c>
      <c r="AO43" s="182">
        <f>+AB43-AI43</f>
        <v>919000</v>
      </c>
      <c r="AP43" s="182"/>
      <c r="AQ43" s="417">
        <v>45627</v>
      </c>
    </row>
    <row r="44" spans="1:43" ht="16.5" hidden="1" customHeight="1" x14ac:dyDescent="0.2">
      <c r="A44" s="175">
        <v>37</v>
      </c>
      <c r="B44" s="319" t="s">
        <v>2006</v>
      </c>
      <c r="C44" s="476" t="s">
        <v>2935</v>
      </c>
      <c r="D44" s="320">
        <v>45573</v>
      </c>
      <c r="E44" s="319">
        <v>32</v>
      </c>
      <c r="F44" s="321" t="s">
        <v>82</v>
      </c>
      <c r="G44" s="321" t="s">
        <v>82</v>
      </c>
      <c r="H44" s="327" t="s">
        <v>2023</v>
      </c>
      <c r="I44" s="322" t="s">
        <v>2007</v>
      </c>
      <c r="J44" s="322">
        <v>5</v>
      </c>
      <c r="K44" s="322">
        <v>64</v>
      </c>
      <c r="L44" s="412">
        <v>45582</v>
      </c>
      <c r="M44" s="337">
        <v>0.25</v>
      </c>
      <c r="N44" s="320">
        <v>45586</v>
      </c>
      <c r="O44" s="323">
        <v>0.5</v>
      </c>
      <c r="P44" s="323" t="s">
        <v>2008</v>
      </c>
      <c r="Q44" s="322">
        <v>3132633405</v>
      </c>
      <c r="R44" s="435" t="s">
        <v>2004</v>
      </c>
      <c r="S44" s="386" t="s">
        <v>2098</v>
      </c>
      <c r="T44" s="386" t="s">
        <v>1557</v>
      </c>
      <c r="U44" s="319"/>
      <c r="V44" s="324" t="e">
        <f>VLOOKUP(U44,MOVIL!$C$7:CA243,2,0)</f>
        <v>#N/A</v>
      </c>
      <c r="W44" s="324" t="e">
        <f>VLOOKUP(U44,MOVIL!$C$7:$BX$200,5,0)</f>
        <v>#N/A</v>
      </c>
      <c r="X44" s="325" t="e">
        <f>VLOOKUP(V44,MOVIL!$D$7:BY245,6,0)</f>
        <v>#N/A</v>
      </c>
      <c r="Y44" s="324" t="s">
        <v>1557</v>
      </c>
      <c r="Z44" s="324"/>
      <c r="AA44" s="324"/>
      <c r="AB44" s="324"/>
      <c r="AC44" s="358"/>
      <c r="AD44" s="358"/>
      <c r="AE44" s="369"/>
      <c r="AF44" s="325" t="e">
        <f>VLOOKUP(U44,MOVIL!$C:$CG,3,0)</f>
        <v>#N/A</v>
      </c>
      <c r="AG44" s="326">
        <f t="shared" ref="AG44:AG45" si="32">+AB44</f>
        <v>0</v>
      </c>
      <c r="AH44" s="326">
        <f t="shared" ref="AH44:AH45" si="33">+U44</f>
        <v>0</v>
      </c>
      <c r="AI44" s="326" t="e">
        <f t="shared" ref="AI44:AI45" si="34">ROUNDUP((IF(AF44="SOCIO",(AG44*0.85),(AG44*0.7))),-3)</f>
        <v>#N/A</v>
      </c>
      <c r="AJ44" s="326" t="e">
        <f t="shared" ref="AJ44:AJ45" si="35">IF(AF44="PROPIO","0%",IF(AF44="SOCIO","7,5%","11,5%"))</f>
        <v>#N/A</v>
      </c>
      <c r="AK44" s="326" t="e">
        <f t="shared" ref="AK44:AK45" si="36">+AI44*AJ44</f>
        <v>#N/A</v>
      </c>
      <c r="AL44" s="467" t="e">
        <f t="shared" ref="AL44:AL45" si="37">IF(AF44="PROPIO","",AI44*3.5%)</f>
        <v>#N/A</v>
      </c>
      <c r="AM44" s="467" t="e">
        <f t="shared" ref="AM44:AM45" si="38">IF(AF44="PROPIO","",AI44*4.14%)</f>
        <v>#N/A</v>
      </c>
      <c r="AN44" s="326" t="e">
        <f t="shared" ref="AN44:AN45" si="39">+AI44-AK44</f>
        <v>#N/A</v>
      </c>
      <c r="AO44" s="326" t="e">
        <f t="shared" ref="AO44:AO45" si="40">+AB44-AI44</f>
        <v>#N/A</v>
      </c>
      <c r="AP44" s="326"/>
      <c r="AQ44" s="349" t="s">
        <v>2183</v>
      </c>
    </row>
    <row r="45" spans="1:43" ht="16.5" hidden="1" customHeight="1" x14ac:dyDescent="0.2">
      <c r="A45" s="175">
        <v>38</v>
      </c>
      <c r="B45" s="319"/>
      <c r="C45" s="513" t="s">
        <v>2937</v>
      </c>
      <c r="D45" s="320">
        <v>45565</v>
      </c>
      <c r="E45" s="319">
        <v>49</v>
      </c>
      <c r="F45" s="321" t="s">
        <v>1972</v>
      </c>
      <c r="G45" s="321" t="s">
        <v>1972</v>
      </c>
      <c r="H45" s="356" t="s">
        <v>1973</v>
      </c>
      <c r="I45" s="322" t="s">
        <v>1940</v>
      </c>
      <c r="J45" s="322">
        <v>1</v>
      </c>
      <c r="K45" s="322">
        <v>30</v>
      </c>
      <c r="L45" s="412">
        <v>45583</v>
      </c>
      <c r="M45" s="337">
        <v>0.27083333333333331</v>
      </c>
      <c r="N45" s="320">
        <v>45583</v>
      </c>
      <c r="O45" s="323">
        <v>0.85416666666666663</v>
      </c>
      <c r="P45" s="323" t="s">
        <v>1971</v>
      </c>
      <c r="Q45" s="322">
        <v>3105530557</v>
      </c>
      <c r="R45" s="349" t="s">
        <v>2013</v>
      </c>
      <c r="S45" s="386" t="s">
        <v>2098</v>
      </c>
      <c r="T45" s="386" t="s">
        <v>1557</v>
      </c>
      <c r="U45" s="319"/>
      <c r="V45" s="324" t="e">
        <f>VLOOKUP(U45,MOVIL!$C$7:CA235,2,0)</f>
        <v>#N/A</v>
      </c>
      <c r="W45" s="324" t="e">
        <f>VLOOKUP(U45,MOVIL!$C$7:$BX$200,5,0)</f>
        <v>#N/A</v>
      </c>
      <c r="X45" s="325" t="e">
        <f>VLOOKUP(V45,MOVIL!$D$7:BY237,6,0)</f>
        <v>#N/A</v>
      </c>
      <c r="Y45" s="324" t="s">
        <v>1557</v>
      </c>
      <c r="Z45" s="324"/>
      <c r="AA45" s="324"/>
      <c r="AB45" s="324"/>
      <c r="AC45" s="358"/>
      <c r="AD45" s="358"/>
      <c r="AE45" s="369"/>
      <c r="AF45" s="325" t="e">
        <f>VLOOKUP(U45,MOVIL!$C:$CG,3,0)</f>
        <v>#N/A</v>
      </c>
      <c r="AG45" s="326">
        <f t="shared" si="32"/>
        <v>0</v>
      </c>
      <c r="AH45" s="326">
        <f t="shared" si="33"/>
        <v>0</v>
      </c>
      <c r="AI45" s="326" t="e">
        <f t="shared" si="34"/>
        <v>#N/A</v>
      </c>
      <c r="AJ45" s="326" t="e">
        <f t="shared" si="35"/>
        <v>#N/A</v>
      </c>
      <c r="AK45" s="326" t="e">
        <f t="shared" si="36"/>
        <v>#N/A</v>
      </c>
      <c r="AL45" s="467" t="e">
        <f t="shared" si="37"/>
        <v>#N/A</v>
      </c>
      <c r="AM45" s="467" t="e">
        <f t="shared" si="38"/>
        <v>#N/A</v>
      </c>
      <c r="AN45" s="326" t="e">
        <f t="shared" si="39"/>
        <v>#N/A</v>
      </c>
      <c r="AO45" s="326" t="e">
        <f t="shared" si="40"/>
        <v>#N/A</v>
      </c>
      <c r="AP45" s="326"/>
      <c r="AQ45" s="349" t="s">
        <v>2183</v>
      </c>
    </row>
    <row r="46" spans="1:43" ht="16.5" hidden="1" customHeight="1" x14ac:dyDescent="0.2">
      <c r="A46" s="175">
        <v>39</v>
      </c>
      <c r="B46" s="176">
        <v>5</v>
      </c>
      <c r="C46" s="330" t="s">
        <v>1896</v>
      </c>
      <c r="D46" s="177">
        <v>45575</v>
      </c>
      <c r="E46" s="176">
        <v>51</v>
      </c>
      <c r="F46" s="178" t="s">
        <v>283</v>
      </c>
      <c r="G46" s="178" t="s">
        <v>2016</v>
      </c>
      <c r="H46" s="421" t="s">
        <v>1007</v>
      </c>
      <c r="I46" s="179" t="s">
        <v>1898</v>
      </c>
      <c r="J46" s="179">
        <v>4</v>
      </c>
      <c r="K46" s="179">
        <v>25</v>
      </c>
      <c r="L46" s="411">
        <v>45583</v>
      </c>
      <c r="M46" s="310">
        <v>0.20833333333333334</v>
      </c>
      <c r="N46" s="177">
        <v>45586</v>
      </c>
      <c r="O46" s="180">
        <v>0.66666666666666663</v>
      </c>
      <c r="P46" s="180" t="s">
        <v>1899</v>
      </c>
      <c r="Q46" s="179">
        <v>3002811956</v>
      </c>
      <c r="R46" s="183"/>
      <c r="S46" s="384">
        <v>87750</v>
      </c>
      <c r="T46" s="384">
        <v>134300</v>
      </c>
      <c r="U46" s="176">
        <v>195</v>
      </c>
      <c r="V46" s="181" t="str">
        <f>VLOOKUP(U46,MOVIL!$C$7:CA246,2,0)</f>
        <v>EQP710</v>
      </c>
      <c r="W46" s="181" t="str">
        <f>VLOOKUP(U46,MOVIL!$C$7:$BX$200,5,0)</f>
        <v>CELY CORTES SIERVO</v>
      </c>
      <c r="X46" s="309">
        <f>VLOOKUP(V46,MOVIL!$D$7:BY248,6,0)</f>
        <v>3142328925</v>
      </c>
      <c r="Y46" s="181">
        <v>2765000</v>
      </c>
      <c r="Z46" s="181">
        <v>1</v>
      </c>
      <c r="AA46" s="181">
        <v>1000000</v>
      </c>
      <c r="AB46" s="182">
        <f>Y46+(AA46*Z46)</f>
        <v>3765000</v>
      </c>
      <c r="AC46" s="312"/>
      <c r="AD46" s="312"/>
      <c r="AE46" s="183">
        <v>13026</v>
      </c>
      <c r="AF46" s="309" t="str">
        <f>VLOOKUP(U46,MOVIL!$C:$CG,3,0)</f>
        <v>SOCIO</v>
      </c>
      <c r="AG46" s="110">
        <f>+AB46-(AB46*(3.5%+0.414%+1.1%+0.5%+2%))</f>
        <v>3482097.9</v>
      </c>
      <c r="AH46" s="110">
        <f>+U46</f>
        <v>195</v>
      </c>
      <c r="AI46" s="182">
        <f>ROUNDUP((IF(AF46="SOCIO",(AG46*0.95),(AG46*0.8))),-3)</f>
        <v>3308000</v>
      </c>
      <c r="AJ46" s="184" t="str">
        <f>IF(AF46="SOCIO","7,5%","11,5%")</f>
        <v>7,5%</v>
      </c>
      <c r="AK46" s="182">
        <f>+AI46*AJ46</f>
        <v>248100</v>
      </c>
      <c r="AL46" s="182">
        <f>+AI46*3.5%</f>
        <v>115780.00000000001</v>
      </c>
      <c r="AM46" s="182">
        <f>+AI46*0.414%</f>
        <v>13695.119999999999</v>
      </c>
      <c r="AN46" s="182">
        <f>+AI46-AK46</f>
        <v>3059900</v>
      </c>
      <c r="AO46" s="182">
        <f>+AB46-AI46</f>
        <v>457000</v>
      </c>
      <c r="AP46" s="182"/>
      <c r="AQ46" s="417">
        <v>45627</v>
      </c>
    </row>
    <row r="47" spans="1:43" ht="16.5" hidden="1" customHeight="1" x14ac:dyDescent="0.2">
      <c r="A47" s="175">
        <v>40</v>
      </c>
      <c r="B47" s="176"/>
      <c r="C47" s="430" t="s">
        <v>1903</v>
      </c>
      <c r="D47" s="177">
        <v>45575</v>
      </c>
      <c r="E47" s="176">
        <v>292</v>
      </c>
      <c r="F47" s="178" t="s">
        <v>2021</v>
      </c>
      <c r="G47" s="178" t="s">
        <v>2022</v>
      </c>
      <c r="H47" s="421" t="s">
        <v>1991</v>
      </c>
      <c r="I47" s="179" t="s">
        <v>1914</v>
      </c>
      <c r="J47" s="179">
        <v>1</v>
      </c>
      <c r="K47" s="179">
        <v>35</v>
      </c>
      <c r="L47" s="411">
        <v>45584</v>
      </c>
      <c r="M47" s="310">
        <v>0.5</v>
      </c>
      <c r="N47" s="177">
        <v>45584</v>
      </c>
      <c r="O47" s="180">
        <v>0.83333333333333337</v>
      </c>
      <c r="P47" s="180" t="s">
        <v>1916</v>
      </c>
      <c r="Q47" s="180" t="s">
        <v>1905</v>
      </c>
      <c r="R47" s="183"/>
      <c r="S47" s="384">
        <v>87789</v>
      </c>
      <c r="T47" s="384">
        <v>134389</v>
      </c>
      <c r="U47" s="176">
        <v>425</v>
      </c>
      <c r="V47" s="181" t="str">
        <f>VLOOKUP(U47,MOVIL!$C$7:CA247,2,0)</f>
        <v>WFQ238</v>
      </c>
      <c r="W47" s="181" t="str">
        <f>VLOOKUP(U47,MOVIL!$C$7:$BX$200,5,0)</f>
        <v>ANTOLINEZ SILVA OSCAR FERNANDO</v>
      </c>
      <c r="X47" s="309">
        <f>VLOOKUP(V47,MOVIL!$D$7:BY249,6,0)</f>
        <v>3102751658</v>
      </c>
      <c r="Y47" s="181">
        <v>950000</v>
      </c>
      <c r="Z47" s="181"/>
      <c r="AA47" s="181"/>
      <c r="AB47" s="182">
        <f>Y47+(AA47*Z47)</f>
        <v>950000</v>
      </c>
      <c r="AC47" s="312"/>
      <c r="AD47" s="312"/>
      <c r="AE47" s="183">
        <v>13026</v>
      </c>
      <c r="AF47" s="309" t="str">
        <f>VLOOKUP(U47,MOVIL!$C:$CG,3,0)</f>
        <v>AFILIADO</v>
      </c>
      <c r="AG47" s="110">
        <f>+AB47-(AB47*(3.5%+0.414%+1.1%+0.5%+2%))</f>
        <v>878617</v>
      </c>
      <c r="AH47" s="110">
        <f>+U47</f>
        <v>425</v>
      </c>
      <c r="AI47" s="182">
        <f>ROUNDUP((IF(AF47="SOCIO",(AG47*0.95),(AG47*0.55))),-3)</f>
        <v>484000</v>
      </c>
      <c r="AJ47" s="184" t="str">
        <f>IF(AF47="SOCIO","7,5%","11,5%")</f>
        <v>11,5%</v>
      </c>
      <c r="AK47" s="182">
        <f>+AI47*AJ47</f>
        <v>55660</v>
      </c>
      <c r="AL47" s="182">
        <f>+AI47*3.5%</f>
        <v>16940</v>
      </c>
      <c r="AM47" s="182">
        <f>+AI47*0.414%</f>
        <v>2003.7599999999998</v>
      </c>
      <c r="AN47" s="182">
        <f>+AI47-AK47</f>
        <v>428340</v>
      </c>
      <c r="AO47" s="182">
        <f>+AB47-AI47</f>
        <v>466000</v>
      </c>
      <c r="AP47" s="182"/>
      <c r="AQ47" s="417">
        <v>45627</v>
      </c>
    </row>
    <row r="48" spans="1:43" s="512" customFormat="1" ht="16.5" hidden="1" customHeight="1" x14ac:dyDescent="0.2">
      <c r="A48" s="175">
        <v>41</v>
      </c>
      <c r="B48" s="175"/>
      <c r="C48" s="430" t="s">
        <v>1903</v>
      </c>
      <c r="D48" s="331">
        <v>45567</v>
      </c>
      <c r="E48" s="175">
        <v>118</v>
      </c>
      <c r="F48" s="332" t="s">
        <v>1990</v>
      </c>
      <c r="G48" s="332" t="s">
        <v>1990</v>
      </c>
      <c r="H48" s="421" t="s">
        <v>1952</v>
      </c>
      <c r="I48" s="333" t="s">
        <v>1940</v>
      </c>
      <c r="J48" s="333">
        <v>5</v>
      </c>
      <c r="K48" s="333">
        <v>40</v>
      </c>
      <c r="L48" s="413">
        <v>45586</v>
      </c>
      <c r="M48" s="436">
        <v>0.22222222222222221</v>
      </c>
      <c r="N48" s="331">
        <v>45590</v>
      </c>
      <c r="O48" s="334">
        <v>0.70833333333333337</v>
      </c>
      <c r="P48" s="334" t="s">
        <v>1988</v>
      </c>
      <c r="Q48" s="333">
        <v>3186931496</v>
      </c>
      <c r="R48" s="335"/>
      <c r="S48" s="385">
        <v>87800</v>
      </c>
      <c r="T48" s="385">
        <v>134282</v>
      </c>
      <c r="U48" s="175">
        <v>469</v>
      </c>
      <c r="V48" s="181" t="str">
        <f>VLOOKUP(U48,MOVIL!$C$7:CA248,2,0)</f>
        <v>EXZ298</v>
      </c>
      <c r="W48" s="181" t="str">
        <f>VLOOKUP(U48,MOVIL!$C$7:$BX$200,5,0)</f>
        <v>VEGA GUEVARA EDWIN</v>
      </c>
      <c r="X48" s="309">
        <f>VLOOKUP(V48,MOVIL!$D$7:BY250,6,0)</f>
        <v>3229459621</v>
      </c>
      <c r="Y48" s="181">
        <v>6000000</v>
      </c>
      <c r="Z48" s="181">
        <v>1</v>
      </c>
      <c r="AA48" s="181">
        <v>1300000</v>
      </c>
      <c r="AB48" s="181">
        <f>Y48+(AA48*Z48)</f>
        <v>7300000</v>
      </c>
      <c r="AC48" s="437"/>
      <c r="AD48" s="437"/>
      <c r="AE48" s="183">
        <v>13026</v>
      </c>
      <c r="AF48" s="309" t="str">
        <f>VLOOKUP(U48,MOVIL!$C:$CG,3,0)</f>
        <v>SOCIO-AFILIADO</v>
      </c>
      <c r="AG48" s="110">
        <f>+AB48-(AB48*(3.5%+0.414%+1.1%+0.5%+2%))</f>
        <v>6751478</v>
      </c>
      <c r="AH48" s="110">
        <f>+U48</f>
        <v>469</v>
      </c>
      <c r="AI48" s="182">
        <f>ROUNDUP((IF(AF48="SOCIO",(AG48*0.95),(AG48*0.9))),-3)</f>
        <v>6077000</v>
      </c>
      <c r="AJ48" s="184" t="str">
        <f>IF(AF48="SOCIO","7,5%","11,5%")</f>
        <v>11,5%</v>
      </c>
      <c r="AK48" s="182">
        <f>+AI48*AJ48</f>
        <v>698855</v>
      </c>
      <c r="AL48" s="182">
        <f>+AI48*3.5%</f>
        <v>212695.00000000003</v>
      </c>
      <c r="AM48" s="182">
        <f>+AI48*0.414%</f>
        <v>25158.78</v>
      </c>
      <c r="AN48" s="182">
        <f>+AI48-AK48</f>
        <v>5378145</v>
      </c>
      <c r="AO48" s="182">
        <f>+AB48-AI48</f>
        <v>1223000</v>
      </c>
      <c r="AP48" s="182"/>
      <c r="AQ48" s="417">
        <v>45627</v>
      </c>
    </row>
    <row r="49" spans="1:43" s="311" customFormat="1" ht="16.5" hidden="1" customHeight="1" x14ac:dyDescent="0.2">
      <c r="A49" s="175">
        <v>42</v>
      </c>
      <c r="B49" s="176" t="s">
        <v>2009</v>
      </c>
      <c r="C49" s="375" t="s">
        <v>2935</v>
      </c>
      <c r="D49" s="177">
        <v>45573</v>
      </c>
      <c r="E49" s="176">
        <v>118</v>
      </c>
      <c r="F49" s="179" t="s">
        <v>182</v>
      </c>
      <c r="G49" s="179" t="s">
        <v>2010</v>
      </c>
      <c r="H49" s="421" t="s">
        <v>1952</v>
      </c>
      <c r="I49" s="179" t="s">
        <v>2011</v>
      </c>
      <c r="J49" s="179">
        <v>5</v>
      </c>
      <c r="K49" s="179">
        <v>40</v>
      </c>
      <c r="L49" s="411">
        <v>45586</v>
      </c>
      <c r="M49" s="310">
        <v>0.25</v>
      </c>
      <c r="N49" s="177">
        <v>45590</v>
      </c>
      <c r="O49" s="180">
        <v>0.375</v>
      </c>
      <c r="P49" s="180" t="s">
        <v>2012</v>
      </c>
      <c r="Q49" s="179">
        <v>3157972715</v>
      </c>
      <c r="R49" s="179"/>
      <c r="S49" s="384">
        <v>87799</v>
      </c>
      <c r="T49" s="384">
        <v>134344</v>
      </c>
      <c r="U49" s="176">
        <v>91</v>
      </c>
      <c r="V49" s="181" t="str">
        <f>VLOOKUP(U49,MOVIL!$C$7:CA249,2,0)</f>
        <v>NUW623</v>
      </c>
      <c r="W49" s="181" t="str">
        <f>VLOOKUP(U49,MOVIL!$C$7:$BX$200,5,0)</f>
        <v xml:space="preserve">VEGA GUEVARA  HECTOR DAVID </v>
      </c>
      <c r="X49" s="309" t="str">
        <f>VLOOKUP(V49,MOVIL!$D$7:BY251,6,0)</f>
        <v>321 4848295</v>
      </c>
      <c r="Y49" s="181">
        <v>6000000</v>
      </c>
      <c r="Z49" s="181">
        <v>1</v>
      </c>
      <c r="AA49" s="181">
        <v>1300000</v>
      </c>
      <c r="AB49" s="182">
        <f>Y49+(AA49*Z49)</f>
        <v>7300000</v>
      </c>
      <c r="AC49" s="355"/>
      <c r="AD49" s="312"/>
      <c r="AE49" s="183">
        <v>13026</v>
      </c>
      <c r="AF49" s="309" t="str">
        <f>VLOOKUP(U49,MOVIL!$C:$CG,3,0)</f>
        <v>AFILIADO</v>
      </c>
      <c r="AG49" s="110">
        <f>+AB49-(AB49*(3.5%+0.414%+1.1%+0.5%+2%))</f>
        <v>6751478</v>
      </c>
      <c r="AH49" s="110">
        <f>+U49</f>
        <v>91</v>
      </c>
      <c r="AI49" s="182">
        <f>ROUNDUP((IF(AF49="SOCIO",(AG49*0.95),(AG49*0.9))),-3)</f>
        <v>6077000</v>
      </c>
      <c r="AJ49" s="184" t="str">
        <f>IF(AF49="SOCIO","7,5%","11,5%")</f>
        <v>11,5%</v>
      </c>
      <c r="AK49" s="182">
        <f>+AI49*AJ49</f>
        <v>698855</v>
      </c>
      <c r="AL49" s="182">
        <f>+AI49*3.5%</f>
        <v>212695.00000000003</v>
      </c>
      <c r="AM49" s="182">
        <f>+AI49*0.414%</f>
        <v>25158.78</v>
      </c>
      <c r="AN49" s="182">
        <f>+AI49-AK49</f>
        <v>5378145</v>
      </c>
      <c r="AO49" s="182">
        <f>+AB49-AI49</f>
        <v>1223000</v>
      </c>
      <c r="AP49" s="182"/>
      <c r="AQ49" s="417">
        <v>45627</v>
      </c>
    </row>
    <row r="50" spans="1:43" ht="16.5" hidden="1" customHeight="1" x14ac:dyDescent="0.2">
      <c r="A50" s="175">
        <v>43</v>
      </c>
      <c r="B50" s="319"/>
      <c r="C50" s="513" t="s">
        <v>2937</v>
      </c>
      <c r="D50" s="320">
        <v>45559</v>
      </c>
      <c r="E50" s="319">
        <v>33</v>
      </c>
      <c r="F50" s="321" t="s">
        <v>1933</v>
      </c>
      <c r="G50" s="321" t="s">
        <v>1933</v>
      </c>
      <c r="H50" s="429" t="s">
        <v>1938</v>
      </c>
      <c r="I50" s="322" t="s">
        <v>1940</v>
      </c>
      <c r="J50" s="322">
        <v>3</v>
      </c>
      <c r="K50" s="322">
        <v>30</v>
      </c>
      <c r="L50" s="412">
        <v>45587</v>
      </c>
      <c r="M50" s="337">
        <v>0.20833333333333334</v>
      </c>
      <c r="N50" s="320">
        <v>45589</v>
      </c>
      <c r="O50" s="323">
        <v>0.83333333333333337</v>
      </c>
      <c r="P50" s="323" t="s">
        <v>1945</v>
      </c>
      <c r="Q50" s="322" t="s">
        <v>1948</v>
      </c>
      <c r="R50" s="349" t="s">
        <v>2013</v>
      </c>
      <c r="S50" s="386" t="s">
        <v>2098</v>
      </c>
      <c r="T50" s="386" t="s">
        <v>1557</v>
      </c>
      <c r="U50" s="319"/>
      <c r="V50" s="324" t="e">
        <f>VLOOKUP(U50,MOVIL!$C$7:CA250,2,0)</f>
        <v>#N/A</v>
      </c>
      <c r="W50" s="324" t="e">
        <f>VLOOKUP(U50,MOVIL!$C$7:$BX$200,5,0)</f>
        <v>#N/A</v>
      </c>
      <c r="X50" s="325" t="e">
        <f>VLOOKUP(V50,MOVIL!$D$7:BY252,6,0)</f>
        <v>#N/A</v>
      </c>
      <c r="Y50" s="324" t="s">
        <v>1557</v>
      </c>
      <c r="Z50" s="324"/>
      <c r="AA50" s="324"/>
      <c r="AB50" s="324"/>
      <c r="AC50" s="358"/>
      <c r="AD50" s="358"/>
      <c r="AE50" s="369"/>
      <c r="AF50" s="325" t="e">
        <f>VLOOKUP(U50,MOVIL!$C:$CG,3,0)</f>
        <v>#N/A</v>
      </c>
      <c r="AG50" s="326">
        <f t="shared" ref="AG50:AG54" si="41">+AB50</f>
        <v>0</v>
      </c>
      <c r="AH50" s="326">
        <f t="shared" ref="AH50:AH54" si="42">+U50</f>
        <v>0</v>
      </c>
      <c r="AI50" s="326" t="e">
        <f t="shared" ref="AI50:AI54" si="43">ROUNDUP((IF(AF50="SOCIO",(AG50*0.85),(AG50*0.7))),-3)</f>
        <v>#N/A</v>
      </c>
      <c r="AJ50" s="326" t="e">
        <f t="shared" ref="AJ50:AJ54" si="44">IF(AF50="PROPIO","0%",IF(AF50="SOCIO","7,5%","11,5%"))</f>
        <v>#N/A</v>
      </c>
      <c r="AK50" s="326" t="e">
        <f t="shared" ref="AK50:AK54" si="45">+AI50*AJ50</f>
        <v>#N/A</v>
      </c>
      <c r="AL50" s="467" t="e">
        <f t="shared" ref="AL50:AL54" si="46">IF(AF50="PROPIO","",AI50*3.5%)</f>
        <v>#N/A</v>
      </c>
      <c r="AM50" s="467" t="e">
        <f t="shared" ref="AM50:AM54" si="47">IF(AF50="PROPIO","",AI50*4.14%)</f>
        <v>#N/A</v>
      </c>
      <c r="AN50" s="326" t="e">
        <f t="shared" ref="AN50:AN54" si="48">+AI50-AK50</f>
        <v>#N/A</v>
      </c>
      <c r="AO50" s="326" t="e">
        <f t="shared" ref="AO50:AO54" si="49">+AB50-AI50</f>
        <v>#N/A</v>
      </c>
      <c r="AP50" s="326"/>
      <c r="AQ50" s="349" t="s">
        <v>2183</v>
      </c>
    </row>
    <row r="51" spans="1:43" ht="16.5" hidden="1" customHeight="1" x14ac:dyDescent="0.2">
      <c r="A51" s="175">
        <v>44</v>
      </c>
      <c r="B51" s="319"/>
      <c r="C51" s="513" t="s">
        <v>2937</v>
      </c>
      <c r="D51" s="320">
        <v>45581</v>
      </c>
      <c r="E51" s="319">
        <v>47</v>
      </c>
      <c r="F51" s="321" t="s">
        <v>2024</v>
      </c>
      <c r="G51" s="321" t="s">
        <v>2024</v>
      </c>
      <c r="H51" s="429" t="s">
        <v>2010</v>
      </c>
      <c r="I51" s="322" t="s">
        <v>1940</v>
      </c>
      <c r="J51" s="322">
        <v>6</v>
      </c>
      <c r="K51" s="322">
        <v>40</v>
      </c>
      <c r="L51" s="412">
        <v>45587</v>
      </c>
      <c r="M51" s="337">
        <v>8.3333333333333329E-2</v>
      </c>
      <c r="N51" s="320">
        <v>45592</v>
      </c>
      <c r="O51" s="323">
        <v>0.83333333333333337</v>
      </c>
      <c r="P51" s="323" t="s">
        <v>2026</v>
      </c>
      <c r="Q51" s="322">
        <v>3208367938</v>
      </c>
      <c r="R51" s="349" t="s">
        <v>2078</v>
      </c>
      <c r="S51" s="386" t="s">
        <v>2098</v>
      </c>
      <c r="T51" s="396" t="s">
        <v>1557</v>
      </c>
      <c r="U51" s="324"/>
      <c r="V51" s="324" t="e">
        <f>VLOOKUP(U51,MOVIL!$C$7:CA251,2,0)</f>
        <v>#N/A</v>
      </c>
      <c r="W51" s="324" t="e">
        <f>VLOOKUP(U51,MOVIL!$C$7:$BX$200,5,0)</f>
        <v>#N/A</v>
      </c>
      <c r="X51" s="325" t="e">
        <f>VLOOKUP(V51,MOVIL!$D$7:BY253,6,0)</f>
        <v>#N/A</v>
      </c>
      <c r="Y51" s="324" t="s">
        <v>1557</v>
      </c>
      <c r="Z51" s="324"/>
      <c r="AA51" s="324"/>
      <c r="AB51" s="324"/>
      <c r="AC51" s="358"/>
      <c r="AD51" s="358"/>
      <c r="AE51" s="369"/>
      <c r="AF51" s="325" t="e">
        <f>VLOOKUP(U51,MOVIL!$C:$CG,3,0)</f>
        <v>#N/A</v>
      </c>
      <c r="AG51" s="326">
        <f t="shared" si="41"/>
        <v>0</v>
      </c>
      <c r="AH51" s="326">
        <f t="shared" si="42"/>
        <v>0</v>
      </c>
      <c r="AI51" s="326" t="e">
        <f t="shared" si="43"/>
        <v>#N/A</v>
      </c>
      <c r="AJ51" s="326" t="e">
        <f t="shared" si="44"/>
        <v>#N/A</v>
      </c>
      <c r="AK51" s="326" t="e">
        <f t="shared" si="45"/>
        <v>#N/A</v>
      </c>
      <c r="AL51" s="467" t="e">
        <f t="shared" si="46"/>
        <v>#N/A</v>
      </c>
      <c r="AM51" s="467" t="e">
        <f t="shared" si="47"/>
        <v>#N/A</v>
      </c>
      <c r="AN51" s="326" t="e">
        <f t="shared" si="48"/>
        <v>#N/A</v>
      </c>
      <c r="AO51" s="326" t="e">
        <f t="shared" si="49"/>
        <v>#N/A</v>
      </c>
      <c r="AP51" s="326"/>
      <c r="AQ51" s="349" t="s">
        <v>2183</v>
      </c>
    </row>
    <row r="52" spans="1:43" ht="16.5" hidden="1" customHeight="1" x14ac:dyDescent="0.2">
      <c r="A52" s="175">
        <v>45</v>
      </c>
      <c r="B52" s="319"/>
      <c r="C52" s="513" t="s">
        <v>2937</v>
      </c>
      <c r="D52" s="320">
        <v>45581</v>
      </c>
      <c r="E52" s="319">
        <v>47</v>
      </c>
      <c r="F52" s="321" t="s">
        <v>2024</v>
      </c>
      <c r="G52" s="321" t="s">
        <v>2024</v>
      </c>
      <c r="H52" s="429" t="s">
        <v>2010</v>
      </c>
      <c r="I52" s="322" t="s">
        <v>1940</v>
      </c>
      <c r="J52" s="322">
        <v>6</v>
      </c>
      <c r="K52" s="322">
        <v>30</v>
      </c>
      <c r="L52" s="412">
        <v>45587</v>
      </c>
      <c r="M52" s="337">
        <v>8.3333333333333329E-2</v>
      </c>
      <c r="N52" s="320">
        <v>45592</v>
      </c>
      <c r="O52" s="323" t="s">
        <v>2025</v>
      </c>
      <c r="P52" s="323" t="s">
        <v>2027</v>
      </c>
      <c r="Q52" s="322">
        <v>3202699044</v>
      </c>
      <c r="R52" s="349" t="s">
        <v>2078</v>
      </c>
      <c r="S52" s="386" t="s">
        <v>2098</v>
      </c>
      <c r="T52" s="396" t="s">
        <v>1557</v>
      </c>
      <c r="U52" s="324"/>
      <c r="V52" s="324" t="e">
        <f>VLOOKUP(U52,MOVIL!$C$7:CA252,2,0)</f>
        <v>#N/A</v>
      </c>
      <c r="W52" s="324" t="e">
        <f>VLOOKUP(U52,MOVIL!$C$7:$BX$200,5,0)</f>
        <v>#N/A</v>
      </c>
      <c r="X52" s="325" t="e">
        <f>VLOOKUP(V52,MOVIL!$D$7:BY254,6,0)</f>
        <v>#N/A</v>
      </c>
      <c r="Y52" s="324" t="s">
        <v>1557</v>
      </c>
      <c r="Z52" s="324"/>
      <c r="AA52" s="324"/>
      <c r="AB52" s="324"/>
      <c r="AC52" s="358"/>
      <c r="AD52" s="358"/>
      <c r="AE52" s="369"/>
      <c r="AF52" s="325" t="e">
        <f>VLOOKUP(U52,MOVIL!$C:$CG,3,0)</f>
        <v>#N/A</v>
      </c>
      <c r="AG52" s="326">
        <f t="shared" si="41"/>
        <v>0</v>
      </c>
      <c r="AH52" s="326">
        <f t="shared" si="42"/>
        <v>0</v>
      </c>
      <c r="AI52" s="326" t="e">
        <f t="shared" si="43"/>
        <v>#N/A</v>
      </c>
      <c r="AJ52" s="326" t="e">
        <f t="shared" si="44"/>
        <v>#N/A</v>
      </c>
      <c r="AK52" s="326" t="e">
        <f t="shared" si="45"/>
        <v>#N/A</v>
      </c>
      <c r="AL52" s="467" t="e">
        <f t="shared" si="46"/>
        <v>#N/A</v>
      </c>
      <c r="AM52" s="467" t="e">
        <f t="shared" si="47"/>
        <v>#N/A</v>
      </c>
      <c r="AN52" s="326" t="e">
        <f t="shared" si="48"/>
        <v>#N/A</v>
      </c>
      <c r="AO52" s="326" t="e">
        <f t="shared" si="49"/>
        <v>#N/A</v>
      </c>
      <c r="AP52" s="326"/>
      <c r="AQ52" s="349" t="s">
        <v>2183</v>
      </c>
    </row>
    <row r="53" spans="1:43" ht="16.5" hidden="1" customHeight="1" x14ac:dyDescent="0.2">
      <c r="A53" s="175">
        <v>46</v>
      </c>
      <c r="B53" s="319"/>
      <c r="C53" s="513" t="s">
        <v>2937</v>
      </c>
      <c r="D53" s="320">
        <v>45581</v>
      </c>
      <c r="E53" s="319">
        <v>47</v>
      </c>
      <c r="F53" s="321" t="s">
        <v>2024</v>
      </c>
      <c r="G53" s="321" t="s">
        <v>2024</v>
      </c>
      <c r="H53" s="429" t="s">
        <v>2010</v>
      </c>
      <c r="I53" s="322" t="s">
        <v>1940</v>
      </c>
      <c r="J53" s="322">
        <v>6</v>
      </c>
      <c r="K53" s="322">
        <v>30</v>
      </c>
      <c r="L53" s="412">
        <v>45587</v>
      </c>
      <c r="M53" s="337">
        <v>8.3333333333333329E-2</v>
      </c>
      <c r="N53" s="320">
        <v>45592</v>
      </c>
      <c r="O53" s="323" t="s">
        <v>2025</v>
      </c>
      <c r="P53" s="323" t="s">
        <v>2028</v>
      </c>
      <c r="Q53" s="322">
        <v>3183906202</v>
      </c>
      <c r="R53" s="349" t="s">
        <v>2078</v>
      </c>
      <c r="S53" s="386" t="s">
        <v>2098</v>
      </c>
      <c r="T53" s="396" t="s">
        <v>1557</v>
      </c>
      <c r="U53" s="324"/>
      <c r="V53" s="324" t="e">
        <f>VLOOKUP(U53,MOVIL!$C$7:CA253,2,0)</f>
        <v>#N/A</v>
      </c>
      <c r="W53" s="324" t="e">
        <f>VLOOKUP(U53,MOVIL!$C$7:$BX$200,5,0)</f>
        <v>#N/A</v>
      </c>
      <c r="X53" s="325" t="e">
        <f>VLOOKUP(V53,MOVIL!$D$7:BY255,6,0)</f>
        <v>#N/A</v>
      </c>
      <c r="Y53" s="324" t="s">
        <v>1557</v>
      </c>
      <c r="Z53" s="324"/>
      <c r="AA53" s="324"/>
      <c r="AB53" s="324"/>
      <c r="AC53" s="358"/>
      <c r="AD53" s="358"/>
      <c r="AE53" s="369"/>
      <c r="AF53" s="325" t="e">
        <f>VLOOKUP(U53,MOVIL!$C:$CG,3,0)</f>
        <v>#N/A</v>
      </c>
      <c r="AG53" s="326">
        <f t="shared" si="41"/>
        <v>0</v>
      </c>
      <c r="AH53" s="326">
        <f t="shared" si="42"/>
        <v>0</v>
      </c>
      <c r="AI53" s="326" t="e">
        <f t="shared" si="43"/>
        <v>#N/A</v>
      </c>
      <c r="AJ53" s="326" t="e">
        <f t="shared" si="44"/>
        <v>#N/A</v>
      </c>
      <c r="AK53" s="326" t="e">
        <f t="shared" si="45"/>
        <v>#N/A</v>
      </c>
      <c r="AL53" s="467" t="e">
        <f t="shared" si="46"/>
        <v>#N/A</v>
      </c>
      <c r="AM53" s="467" t="e">
        <f t="shared" si="47"/>
        <v>#N/A</v>
      </c>
      <c r="AN53" s="326" t="e">
        <f t="shared" si="48"/>
        <v>#N/A</v>
      </c>
      <c r="AO53" s="326" t="e">
        <f t="shared" si="49"/>
        <v>#N/A</v>
      </c>
      <c r="AP53" s="326"/>
      <c r="AQ53" s="349" t="s">
        <v>2183</v>
      </c>
    </row>
    <row r="54" spans="1:43" ht="16.5" hidden="1" customHeight="1" x14ac:dyDescent="0.2">
      <c r="A54" s="175">
        <v>47</v>
      </c>
      <c r="B54" s="338" t="s">
        <v>2035</v>
      </c>
      <c r="C54" s="476" t="s">
        <v>2935</v>
      </c>
      <c r="D54" s="320">
        <v>45582</v>
      </c>
      <c r="E54" s="321">
        <v>278</v>
      </c>
      <c r="F54" s="321" t="s">
        <v>336</v>
      </c>
      <c r="G54" s="321" t="s">
        <v>336</v>
      </c>
      <c r="H54" s="429" t="s">
        <v>2036</v>
      </c>
      <c r="I54" s="322" t="s">
        <v>2037</v>
      </c>
      <c r="J54" s="322">
        <v>1</v>
      </c>
      <c r="K54" s="322">
        <v>10</v>
      </c>
      <c r="L54" s="412">
        <v>45587</v>
      </c>
      <c r="M54" s="337">
        <v>0.22916666666666666</v>
      </c>
      <c r="N54" s="320">
        <v>45587</v>
      </c>
      <c r="O54" s="323">
        <v>0.6875</v>
      </c>
      <c r="P54" s="323" t="s">
        <v>2038</v>
      </c>
      <c r="Q54" s="322" t="s">
        <v>2039</v>
      </c>
      <c r="R54" s="349" t="s">
        <v>2078</v>
      </c>
      <c r="S54" s="386" t="s">
        <v>2098</v>
      </c>
      <c r="T54" s="396" t="s">
        <v>1557</v>
      </c>
      <c r="U54" s="324"/>
      <c r="V54" s="324" t="e">
        <f>VLOOKUP(U54,MOVIL!$C$7:CA254,2,0)</f>
        <v>#N/A</v>
      </c>
      <c r="W54" s="324" t="e">
        <f>VLOOKUP(U54,MOVIL!$C$7:$BX$200,5,0)</f>
        <v>#N/A</v>
      </c>
      <c r="X54" s="325" t="e">
        <f>VLOOKUP(V54,MOVIL!$D$7:BY256,6,0)</f>
        <v>#N/A</v>
      </c>
      <c r="Y54" s="324" t="s">
        <v>1557</v>
      </c>
      <c r="Z54" s="324"/>
      <c r="AA54" s="324"/>
      <c r="AB54" s="324"/>
      <c r="AC54" s="358"/>
      <c r="AD54" s="358"/>
      <c r="AE54" s="369"/>
      <c r="AF54" s="325" t="e">
        <f>VLOOKUP(U54,MOVIL!$C:$CG,3,0)</f>
        <v>#N/A</v>
      </c>
      <c r="AG54" s="326">
        <f t="shared" si="41"/>
        <v>0</v>
      </c>
      <c r="AH54" s="326">
        <f t="shared" si="42"/>
        <v>0</v>
      </c>
      <c r="AI54" s="326" t="e">
        <f t="shared" si="43"/>
        <v>#N/A</v>
      </c>
      <c r="AJ54" s="326" t="e">
        <f t="shared" si="44"/>
        <v>#N/A</v>
      </c>
      <c r="AK54" s="326" t="e">
        <f t="shared" si="45"/>
        <v>#N/A</v>
      </c>
      <c r="AL54" s="467" t="e">
        <f t="shared" si="46"/>
        <v>#N/A</v>
      </c>
      <c r="AM54" s="467" t="e">
        <f t="shared" si="47"/>
        <v>#N/A</v>
      </c>
      <c r="AN54" s="326" t="e">
        <f t="shared" si="48"/>
        <v>#N/A</v>
      </c>
      <c r="AO54" s="326" t="e">
        <f t="shared" si="49"/>
        <v>#N/A</v>
      </c>
      <c r="AP54" s="326"/>
      <c r="AQ54" s="349" t="s">
        <v>2183</v>
      </c>
    </row>
    <row r="55" spans="1:43" customFormat="1" ht="16.5" hidden="1" customHeight="1" x14ac:dyDescent="0.25">
      <c r="A55" s="175">
        <v>48</v>
      </c>
      <c r="B55" s="330" t="s">
        <v>2040</v>
      </c>
      <c r="C55" s="375" t="s">
        <v>2935</v>
      </c>
      <c r="D55" s="177">
        <v>45582</v>
      </c>
      <c r="E55" s="178">
        <v>281</v>
      </c>
      <c r="F55" s="178" t="s">
        <v>295</v>
      </c>
      <c r="G55" s="178" t="s">
        <v>295</v>
      </c>
      <c r="H55" s="421" t="s">
        <v>2041</v>
      </c>
      <c r="I55" s="179" t="s">
        <v>2042</v>
      </c>
      <c r="J55" s="179">
        <v>4</v>
      </c>
      <c r="K55" s="179">
        <v>40</v>
      </c>
      <c r="L55" s="411">
        <v>45587</v>
      </c>
      <c r="M55" s="310">
        <v>0.22916666666666666</v>
      </c>
      <c r="N55" s="177">
        <v>45590</v>
      </c>
      <c r="O55" s="180">
        <v>0.77083333333333337</v>
      </c>
      <c r="P55" s="180" t="s">
        <v>2043</v>
      </c>
      <c r="Q55" s="179">
        <v>3112292549</v>
      </c>
      <c r="R55" s="183"/>
      <c r="S55" s="384">
        <v>87840</v>
      </c>
      <c r="T55" s="389">
        <v>134421</v>
      </c>
      <c r="U55" s="181">
        <v>475</v>
      </c>
      <c r="V55" s="181" t="str">
        <f>VLOOKUP(U55,MOVIL!$C$7:CA255,2,0)</f>
        <v>LJU588</v>
      </c>
      <c r="W55" s="181" t="str">
        <f>VLOOKUP(U55,MOVIL!$C$7:$BX$200,5,0)</f>
        <v>CONTRERAS GARCIA WILLIAM JAVIER</v>
      </c>
      <c r="X55" s="309">
        <f>VLOOKUP(V55,MOVIL!$D$7:BY257,6,0)</f>
        <v>3124521001</v>
      </c>
      <c r="Y55" s="181">
        <v>5000000</v>
      </c>
      <c r="Z55" s="181">
        <v>1</v>
      </c>
      <c r="AA55" s="181">
        <v>1300000</v>
      </c>
      <c r="AB55" s="182">
        <f>Y55+(AA55*Z55)</f>
        <v>6300000</v>
      </c>
      <c r="AC55" s="312"/>
      <c r="AD55" s="312"/>
      <c r="AE55" s="183">
        <v>13026</v>
      </c>
      <c r="AF55" s="309" t="str">
        <f>VLOOKUP(U55,MOVIL!C61:CG250,3,0)</f>
        <v>PROPIO</v>
      </c>
      <c r="AG55" s="110">
        <f>+AB55</f>
        <v>6300000</v>
      </c>
      <c r="AH55" s="110">
        <f>+U55</f>
        <v>475</v>
      </c>
      <c r="AI55" s="182"/>
      <c r="AJ55" s="184" t="str">
        <f>IF(AF55="PROPIO","0%",IF(AF55="SOCIO","7,5%","11,5%"))</f>
        <v>0%</v>
      </c>
      <c r="AK55" s="182">
        <f>+AI55*AJ55</f>
        <v>0</v>
      </c>
      <c r="AL55" s="182">
        <f>+AI55*3.5%</f>
        <v>0</v>
      </c>
      <c r="AM55" s="182">
        <f>+AI55*0.414%</f>
        <v>0</v>
      </c>
      <c r="AN55" s="182">
        <f>+AI55-AK55</f>
        <v>0</v>
      </c>
      <c r="AO55" s="182">
        <f>+AB55-AI55</f>
        <v>6300000</v>
      </c>
      <c r="AP55" s="182"/>
      <c r="AQ55" s="417">
        <v>45627</v>
      </c>
    </row>
    <row r="56" spans="1:43" customFormat="1" ht="16.5" hidden="1" customHeight="1" x14ac:dyDescent="0.25">
      <c r="A56" s="175">
        <v>49</v>
      </c>
      <c r="B56" s="319">
        <v>7</v>
      </c>
      <c r="C56" s="338" t="s">
        <v>1896</v>
      </c>
      <c r="D56" s="320">
        <v>45582</v>
      </c>
      <c r="E56" s="319">
        <v>208</v>
      </c>
      <c r="F56" s="321" t="s">
        <v>270</v>
      </c>
      <c r="G56" s="321" t="s">
        <v>270</v>
      </c>
      <c r="H56" s="429"/>
      <c r="I56" s="322" t="s">
        <v>2055</v>
      </c>
      <c r="J56" s="322">
        <v>1</v>
      </c>
      <c r="K56" s="322">
        <v>52</v>
      </c>
      <c r="L56" s="412">
        <v>45587</v>
      </c>
      <c r="M56" s="337">
        <v>0.25</v>
      </c>
      <c r="N56" s="320">
        <v>45587</v>
      </c>
      <c r="O56" s="323">
        <v>0.875</v>
      </c>
      <c r="P56" s="323" t="s">
        <v>2056</v>
      </c>
      <c r="Q56" s="322">
        <v>3167060495</v>
      </c>
      <c r="R56" s="349" t="s">
        <v>2080</v>
      </c>
      <c r="S56" s="386" t="s">
        <v>2098</v>
      </c>
      <c r="T56" s="396" t="s">
        <v>1557</v>
      </c>
      <c r="U56" s="324"/>
      <c r="V56" s="324" t="e">
        <f>VLOOKUP(U56,MOVIL!$C$7:CA256,2,0)</f>
        <v>#N/A</v>
      </c>
      <c r="W56" s="324" t="e">
        <f>VLOOKUP(U56,MOVIL!$C$7:$BX$200,5,0)</f>
        <v>#N/A</v>
      </c>
      <c r="X56" s="325" t="e">
        <f>VLOOKUP(V56,MOVIL!$D$7:BY258,6,0)</f>
        <v>#N/A</v>
      </c>
      <c r="Y56" s="324" t="s">
        <v>1557</v>
      </c>
      <c r="Z56" s="324"/>
      <c r="AA56" s="324"/>
      <c r="AB56" s="324"/>
      <c r="AC56" s="358"/>
      <c r="AD56" s="358"/>
      <c r="AE56" s="369"/>
      <c r="AF56" s="325" t="e">
        <f>VLOOKUP(U56,MOVIL!$C:$CG,3,0)</f>
        <v>#N/A</v>
      </c>
      <c r="AG56" s="326">
        <f t="shared" ref="AG56:AG64" si="50">+AB56</f>
        <v>0</v>
      </c>
      <c r="AH56" s="326">
        <f t="shared" ref="AH56:AH64" si="51">+U56</f>
        <v>0</v>
      </c>
      <c r="AI56" s="326" t="e">
        <f t="shared" ref="AI56:AI64" si="52">ROUNDUP((IF(AF56="SOCIO",(AG56*0.85),(AG56*0.7))),-3)</f>
        <v>#N/A</v>
      </c>
      <c r="AJ56" s="326" t="e">
        <f t="shared" ref="AJ56:AJ64" si="53">IF(AF56="PROPIO","0%",IF(AF56="SOCIO","7,5%","11,5%"))</f>
        <v>#N/A</v>
      </c>
      <c r="AK56" s="326" t="e">
        <f t="shared" ref="AK56:AK64" si="54">+AI56*AJ56</f>
        <v>#N/A</v>
      </c>
      <c r="AL56" s="467" t="e">
        <f t="shared" ref="AL56:AL64" si="55">IF(AF56="PROPIO","",AI56*3.5%)</f>
        <v>#N/A</v>
      </c>
      <c r="AM56" s="467" t="e">
        <f t="shared" ref="AM56:AM64" si="56">IF(AF56="PROPIO","",AI56*4.14%)</f>
        <v>#N/A</v>
      </c>
      <c r="AN56" s="326" t="e">
        <f t="shared" ref="AN56:AN64" si="57">+AI56-AK56</f>
        <v>#N/A</v>
      </c>
      <c r="AO56" s="326" t="e">
        <f t="shared" ref="AO56:AO64" si="58">+AB56-AI56</f>
        <v>#N/A</v>
      </c>
      <c r="AP56" s="326"/>
      <c r="AQ56" s="349" t="s">
        <v>2183</v>
      </c>
    </row>
    <row r="57" spans="1:43" customFormat="1" ht="16.5" hidden="1" customHeight="1" x14ac:dyDescent="0.25">
      <c r="A57" s="175">
        <v>50</v>
      </c>
      <c r="B57" s="319">
        <v>7</v>
      </c>
      <c r="C57" s="338" t="s">
        <v>1896</v>
      </c>
      <c r="D57" s="320">
        <v>45582</v>
      </c>
      <c r="E57" s="319">
        <v>136</v>
      </c>
      <c r="F57" s="321" t="s">
        <v>199</v>
      </c>
      <c r="G57" s="321" t="s">
        <v>2057</v>
      </c>
      <c r="H57" s="429"/>
      <c r="I57" s="322" t="s">
        <v>2055</v>
      </c>
      <c r="J57" s="322">
        <v>1</v>
      </c>
      <c r="K57" s="322">
        <v>22</v>
      </c>
      <c r="L57" s="412">
        <v>45588</v>
      </c>
      <c r="M57" s="337">
        <v>0.25</v>
      </c>
      <c r="N57" s="320">
        <v>45588</v>
      </c>
      <c r="O57" s="323">
        <v>0.75</v>
      </c>
      <c r="P57" s="323" t="s">
        <v>2058</v>
      </c>
      <c r="Q57" s="322">
        <v>3132529947</v>
      </c>
      <c r="R57" s="349" t="s">
        <v>2080</v>
      </c>
      <c r="S57" s="386" t="s">
        <v>2098</v>
      </c>
      <c r="T57" s="396" t="s">
        <v>1557</v>
      </c>
      <c r="U57" s="324"/>
      <c r="V57" s="324" t="e">
        <f>VLOOKUP(U57,MOVIL!$C$7:CA257,2,0)</f>
        <v>#N/A</v>
      </c>
      <c r="W57" s="324" t="e">
        <f>VLOOKUP(U57,MOVIL!$C$7:$BX$200,5,0)</f>
        <v>#N/A</v>
      </c>
      <c r="X57" s="325" t="e">
        <f>VLOOKUP(V57,MOVIL!$D$7:BY259,6,0)</f>
        <v>#N/A</v>
      </c>
      <c r="Y57" s="324" t="s">
        <v>1557</v>
      </c>
      <c r="Z57" s="324"/>
      <c r="AA57" s="324"/>
      <c r="AB57" s="324"/>
      <c r="AC57" s="358"/>
      <c r="AD57" s="358"/>
      <c r="AE57" s="369"/>
      <c r="AF57" s="325" t="e">
        <f>VLOOKUP(U57,MOVIL!$C:$CG,3,0)</f>
        <v>#N/A</v>
      </c>
      <c r="AG57" s="326">
        <f t="shared" si="50"/>
        <v>0</v>
      </c>
      <c r="AH57" s="326">
        <f t="shared" si="51"/>
        <v>0</v>
      </c>
      <c r="AI57" s="326" t="e">
        <f t="shared" si="52"/>
        <v>#N/A</v>
      </c>
      <c r="AJ57" s="326" t="e">
        <f t="shared" si="53"/>
        <v>#N/A</v>
      </c>
      <c r="AK57" s="326" t="e">
        <f t="shared" si="54"/>
        <v>#N/A</v>
      </c>
      <c r="AL57" s="467" t="e">
        <f t="shared" si="55"/>
        <v>#N/A</v>
      </c>
      <c r="AM57" s="467" t="e">
        <f t="shared" si="56"/>
        <v>#N/A</v>
      </c>
      <c r="AN57" s="326" t="e">
        <f t="shared" si="57"/>
        <v>#N/A</v>
      </c>
      <c r="AO57" s="326" t="e">
        <f t="shared" si="58"/>
        <v>#N/A</v>
      </c>
      <c r="AP57" s="326"/>
      <c r="AQ57" s="349" t="s">
        <v>2183</v>
      </c>
    </row>
    <row r="58" spans="1:43" customFormat="1" ht="16.5" hidden="1" customHeight="1" x14ac:dyDescent="0.25">
      <c r="A58" s="175">
        <v>51</v>
      </c>
      <c r="B58" s="319"/>
      <c r="C58" s="447" t="s">
        <v>1903</v>
      </c>
      <c r="D58" s="320">
        <v>45582</v>
      </c>
      <c r="E58" s="319">
        <v>118</v>
      </c>
      <c r="F58" s="321" t="s">
        <v>1990</v>
      </c>
      <c r="G58" s="321" t="s">
        <v>2017</v>
      </c>
      <c r="H58" s="429" t="s">
        <v>1952</v>
      </c>
      <c r="I58" s="322" t="s">
        <v>2018</v>
      </c>
      <c r="J58" s="322">
        <v>1</v>
      </c>
      <c r="K58" s="322">
        <v>40</v>
      </c>
      <c r="L58" s="412">
        <v>45589</v>
      </c>
      <c r="M58" s="337">
        <v>0.83333333333333337</v>
      </c>
      <c r="N58" s="320">
        <v>45592</v>
      </c>
      <c r="O58" s="323">
        <v>0.79166666666666663</v>
      </c>
      <c r="P58" s="323" t="s">
        <v>2034</v>
      </c>
      <c r="Q58" s="322">
        <v>3012990684</v>
      </c>
      <c r="R58" s="349" t="s">
        <v>2098</v>
      </c>
      <c r="S58" s="386" t="s">
        <v>2098</v>
      </c>
      <c r="T58" s="396" t="s">
        <v>1557</v>
      </c>
      <c r="U58" s="324"/>
      <c r="V58" s="324" t="e">
        <f>VLOOKUP(U58,MOVIL!$C$7:CA258,2,0)</f>
        <v>#N/A</v>
      </c>
      <c r="W58" s="324" t="e">
        <f>VLOOKUP(U58,MOVIL!$C$7:$BX$200,5,0)</f>
        <v>#N/A</v>
      </c>
      <c r="X58" s="325" t="e">
        <f>VLOOKUP(V58,MOVIL!$D$7:BY260,6,0)</f>
        <v>#N/A</v>
      </c>
      <c r="Y58" s="324" t="s">
        <v>1557</v>
      </c>
      <c r="Z58" s="324"/>
      <c r="AA58" s="324"/>
      <c r="AB58" s="324"/>
      <c r="AC58" s="358"/>
      <c r="AD58" s="358"/>
      <c r="AE58" s="369"/>
      <c r="AF58" s="325" t="e">
        <f>VLOOKUP(U58,MOVIL!$C:$CG,3,0)</f>
        <v>#N/A</v>
      </c>
      <c r="AG58" s="326">
        <f t="shared" si="50"/>
        <v>0</v>
      </c>
      <c r="AH58" s="326">
        <f t="shared" si="51"/>
        <v>0</v>
      </c>
      <c r="AI58" s="326" t="e">
        <f t="shared" si="52"/>
        <v>#N/A</v>
      </c>
      <c r="AJ58" s="326" t="e">
        <f t="shared" si="53"/>
        <v>#N/A</v>
      </c>
      <c r="AK58" s="326" t="e">
        <f t="shared" si="54"/>
        <v>#N/A</v>
      </c>
      <c r="AL58" s="467" t="e">
        <f t="shared" si="55"/>
        <v>#N/A</v>
      </c>
      <c r="AM58" s="467" t="e">
        <f t="shared" si="56"/>
        <v>#N/A</v>
      </c>
      <c r="AN58" s="326" t="e">
        <f t="shared" si="57"/>
        <v>#N/A</v>
      </c>
      <c r="AO58" s="326" t="e">
        <f t="shared" si="58"/>
        <v>#N/A</v>
      </c>
      <c r="AP58" s="326"/>
      <c r="AQ58" s="349" t="s">
        <v>2183</v>
      </c>
    </row>
    <row r="59" spans="1:43" customFormat="1" ht="16.5" hidden="1" customHeight="1" x14ac:dyDescent="0.25">
      <c r="A59" s="175">
        <v>52</v>
      </c>
      <c r="B59" s="338" t="s">
        <v>2044</v>
      </c>
      <c r="C59" s="476" t="s">
        <v>2935</v>
      </c>
      <c r="D59" s="320">
        <v>45582</v>
      </c>
      <c r="E59" s="321">
        <v>206</v>
      </c>
      <c r="F59" s="321" t="s">
        <v>268</v>
      </c>
      <c r="G59" s="321" t="s">
        <v>268</v>
      </c>
      <c r="H59" s="429" t="s">
        <v>2045</v>
      </c>
      <c r="I59" s="322" t="s">
        <v>2046</v>
      </c>
      <c r="J59" s="322">
        <v>2</v>
      </c>
      <c r="K59" s="322">
        <v>31</v>
      </c>
      <c r="L59" s="412">
        <v>45589</v>
      </c>
      <c r="M59" s="337">
        <v>0.20833333333333334</v>
      </c>
      <c r="N59" s="320">
        <v>45590</v>
      </c>
      <c r="O59" s="323">
        <v>0.79166666666666663</v>
      </c>
      <c r="P59" s="323" t="s">
        <v>2047</v>
      </c>
      <c r="Q59" s="322">
        <v>3157169002</v>
      </c>
      <c r="R59" s="349" t="s">
        <v>2098</v>
      </c>
      <c r="S59" s="386" t="s">
        <v>2098</v>
      </c>
      <c r="T59" s="396" t="s">
        <v>1557</v>
      </c>
      <c r="U59" s="324"/>
      <c r="V59" s="324" t="e">
        <f>VLOOKUP(U59,MOVIL!$C$7:CA259,2,0)</f>
        <v>#N/A</v>
      </c>
      <c r="W59" s="324" t="e">
        <f>VLOOKUP(U59,MOVIL!$C$7:$BX$200,5,0)</f>
        <v>#N/A</v>
      </c>
      <c r="X59" s="325" t="e">
        <f>VLOOKUP(V59,MOVIL!$D$7:BY261,6,0)</f>
        <v>#N/A</v>
      </c>
      <c r="Y59" s="324" t="s">
        <v>1557</v>
      </c>
      <c r="Z59" s="324"/>
      <c r="AA59" s="324"/>
      <c r="AB59" s="324"/>
      <c r="AC59" s="358"/>
      <c r="AD59" s="358"/>
      <c r="AE59" s="369"/>
      <c r="AF59" s="325" t="e">
        <f>VLOOKUP(U59,MOVIL!$C:$CG,3,0)</f>
        <v>#N/A</v>
      </c>
      <c r="AG59" s="326">
        <f t="shared" si="50"/>
        <v>0</v>
      </c>
      <c r="AH59" s="326">
        <f t="shared" si="51"/>
        <v>0</v>
      </c>
      <c r="AI59" s="326" t="e">
        <f t="shared" si="52"/>
        <v>#N/A</v>
      </c>
      <c r="AJ59" s="326" t="e">
        <f t="shared" si="53"/>
        <v>#N/A</v>
      </c>
      <c r="AK59" s="326" t="e">
        <f t="shared" si="54"/>
        <v>#N/A</v>
      </c>
      <c r="AL59" s="467" t="e">
        <f t="shared" si="55"/>
        <v>#N/A</v>
      </c>
      <c r="AM59" s="467" t="e">
        <f t="shared" si="56"/>
        <v>#N/A</v>
      </c>
      <c r="AN59" s="326" t="e">
        <f t="shared" si="57"/>
        <v>#N/A</v>
      </c>
      <c r="AO59" s="326" t="e">
        <f t="shared" si="58"/>
        <v>#N/A</v>
      </c>
      <c r="AP59" s="326"/>
      <c r="AQ59" s="349" t="s">
        <v>2183</v>
      </c>
    </row>
    <row r="60" spans="1:43" customFormat="1" ht="16.5" hidden="1" customHeight="1" x14ac:dyDescent="0.25">
      <c r="A60" s="175">
        <v>53</v>
      </c>
      <c r="B60" s="338" t="s">
        <v>2050</v>
      </c>
      <c r="C60" s="476" t="s">
        <v>2935</v>
      </c>
      <c r="D60" s="320">
        <v>45582</v>
      </c>
      <c r="E60" s="321">
        <v>284</v>
      </c>
      <c r="F60" s="321" t="s">
        <v>341</v>
      </c>
      <c r="G60" s="321" t="s">
        <v>341</v>
      </c>
      <c r="H60" s="429" t="s">
        <v>2051</v>
      </c>
      <c r="I60" s="322" t="s">
        <v>2052</v>
      </c>
      <c r="J60" s="322">
        <v>2</v>
      </c>
      <c r="K60" s="322">
        <v>55</v>
      </c>
      <c r="L60" s="412">
        <v>45589</v>
      </c>
      <c r="M60" s="337">
        <v>0.25</v>
      </c>
      <c r="N60" s="320">
        <v>45590</v>
      </c>
      <c r="O60" s="323">
        <v>0.6875</v>
      </c>
      <c r="P60" s="323" t="s">
        <v>2053</v>
      </c>
      <c r="Q60" s="322" t="s">
        <v>2054</v>
      </c>
      <c r="R60" s="349" t="s">
        <v>2098</v>
      </c>
      <c r="S60" s="386" t="s">
        <v>2098</v>
      </c>
      <c r="T60" s="396" t="s">
        <v>1557</v>
      </c>
      <c r="U60" s="324"/>
      <c r="V60" s="324" t="e">
        <f>VLOOKUP(U60,MOVIL!$C$7:CA260,2,0)</f>
        <v>#N/A</v>
      </c>
      <c r="W60" s="324" t="e">
        <f>VLOOKUP(U60,MOVIL!$C$7:$BX$200,5,0)</f>
        <v>#N/A</v>
      </c>
      <c r="X60" s="325" t="e">
        <f>VLOOKUP(V60,MOVIL!$D$7:BY262,6,0)</f>
        <v>#N/A</v>
      </c>
      <c r="Y60" s="324" t="s">
        <v>1557</v>
      </c>
      <c r="Z60" s="324"/>
      <c r="AA60" s="324"/>
      <c r="AB60" s="324"/>
      <c r="AC60" s="358"/>
      <c r="AD60" s="358"/>
      <c r="AE60" s="369"/>
      <c r="AF60" s="325" t="e">
        <f>VLOOKUP(U60,MOVIL!$C:$CG,3,0)</f>
        <v>#N/A</v>
      </c>
      <c r="AG60" s="326">
        <f t="shared" si="50"/>
        <v>0</v>
      </c>
      <c r="AH60" s="326">
        <f t="shared" si="51"/>
        <v>0</v>
      </c>
      <c r="AI60" s="326" t="e">
        <f t="shared" si="52"/>
        <v>#N/A</v>
      </c>
      <c r="AJ60" s="326" t="e">
        <f t="shared" si="53"/>
        <v>#N/A</v>
      </c>
      <c r="AK60" s="326" t="e">
        <f t="shared" si="54"/>
        <v>#N/A</v>
      </c>
      <c r="AL60" s="467" t="e">
        <f t="shared" si="55"/>
        <v>#N/A</v>
      </c>
      <c r="AM60" s="467" t="e">
        <f t="shared" si="56"/>
        <v>#N/A</v>
      </c>
      <c r="AN60" s="326" t="e">
        <f t="shared" si="57"/>
        <v>#N/A</v>
      </c>
      <c r="AO60" s="326" t="e">
        <f t="shared" si="58"/>
        <v>#N/A</v>
      </c>
      <c r="AP60" s="326"/>
      <c r="AQ60" s="349" t="s">
        <v>2183</v>
      </c>
    </row>
    <row r="61" spans="1:43" customFormat="1" ht="16.5" hidden="1" customHeight="1" x14ac:dyDescent="0.25">
      <c r="A61" s="175">
        <v>54</v>
      </c>
      <c r="B61" s="319">
        <v>7</v>
      </c>
      <c r="C61" s="338" t="s">
        <v>1896</v>
      </c>
      <c r="D61" s="320">
        <v>45582</v>
      </c>
      <c r="E61" s="319">
        <v>191</v>
      </c>
      <c r="F61" s="321" t="s">
        <v>252</v>
      </c>
      <c r="G61" s="321" t="s">
        <v>252</v>
      </c>
      <c r="H61" s="429"/>
      <c r="I61" s="322" t="s">
        <v>2055</v>
      </c>
      <c r="J61" s="322">
        <v>3</v>
      </c>
      <c r="K61" s="322">
        <v>34</v>
      </c>
      <c r="L61" s="412">
        <v>45589</v>
      </c>
      <c r="M61" s="337">
        <v>0.25</v>
      </c>
      <c r="N61" s="320">
        <v>45591</v>
      </c>
      <c r="O61" s="323">
        <v>0.91666666666666663</v>
      </c>
      <c r="P61" s="323" t="s">
        <v>2056</v>
      </c>
      <c r="Q61" s="322">
        <v>3167060495</v>
      </c>
      <c r="R61" s="349" t="s">
        <v>2080</v>
      </c>
      <c r="S61" s="386" t="s">
        <v>2098</v>
      </c>
      <c r="T61" s="396" t="s">
        <v>1557</v>
      </c>
      <c r="U61" s="324"/>
      <c r="V61" s="324" t="e">
        <f>VLOOKUP(U61,MOVIL!$C$7:CA261,2,0)</f>
        <v>#N/A</v>
      </c>
      <c r="W61" s="324" t="e">
        <f>VLOOKUP(U61,MOVIL!$C$7:$BX$200,5,0)</f>
        <v>#N/A</v>
      </c>
      <c r="X61" s="325" t="e">
        <f>VLOOKUP(V61,MOVIL!$D$7:BY263,6,0)</f>
        <v>#N/A</v>
      </c>
      <c r="Y61" s="324" t="s">
        <v>1557</v>
      </c>
      <c r="Z61" s="324"/>
      <c r="AA61" s="324"/>
      <c r="AB61" s="324"/>
      <c r="AC61" s="358"/>
      <c r="AD61" s="358"/>
      <c r="AE61" s="369"/>
      <c r="AF61" s="325" t="e">
        <f>VLOOKUP(U61,MOVIL!$C:$CG,3,0)</f>
        <v>#N/A</v>
      </c>
      <c r="AG61" s="326">
        <f t="shared" si="50"/>
        <v>0</v>
      </c>
      <c r="AH61" s="326">
        <f t="shared" si="51"/>
        <v>0</v>
      </c>
      <c r="AI61" s="326" t="e">
        <f t="shared" si="52"/>
        <v>#N/A</v>
      </c>
      <c r="AJ61" s="326" t="e">
        <f t="shared" si="53"/>
        <v>#N/A</v>
      </c>
      <c r="AK61" s="326" t="e">
        <f t="shared" si="54"/>
        <v>#N/A</v>
      </c>
      <c r="AL61" s="467" t="e">
        <f t="shared" si="55"/>
        <v>#N/A</v>
      </c>
      <c r="AM61" s="467" t="e">
        <f t="shared" si="56"/>
        <v>#N/A</v>
      </c>
      <c r="AN61" s="326" t="e">
        <f t="shared" si="57"/>
        <v>#N/A</v>
      </c>
      <c r="AO61" s="326" t="e">
        <f t="shared" si="58"/>
        <v>#N/A</v>
      </c>
      <c r="AP61" s="326"/>
      <c r="AQ61" s="349" t="s">
        <v>2183</v>
      </c>
    </row>
    <row r="62" spans="1:43" customFormat="1" ht="16.5" hidden="1" customHeight="1" x14ac:dyDescent="0.25">
      <c r="A62" s="175">
        <v>55</v>
      </c>
      <c r="B62" s="319"/>
      <c r="C62" s="513" t="s">
        <v>2937</v>
      </c>
      <c r="D62" s="320">
        <v>45559</v>
      </c>
      <c r="E62" s="319">
        <v>34</v>
      </c>
      <c r="F62" s="321" t="s">
        <v>1930</v>
      </c>
      <c r="G62" s="321" t="s">
        <v>1930</v>
      </c>
      <c r="H62" s="429" t="s">
        <v>1936</v>
      </c>
      <c r="I62" s="322" t="s">
        <v>1940</v>
      </c>
      <c r="J62" s="322">
        <v>1</v>
      </c>
      <c r="K62" s="322">
        <v>30</v>
      </c>
      <c r="L62" s="412">
        <v>45590</v>
      </c>
      <c r="M62" s="337">
        <v>0.27083333333333331</v>
      </c>
      <c r="N62" s="320">
        <v>45590</v>
      </c>
      <c r="O62" s="323">
        <v>0.77083333333333337</v>
      </c>
      <c r="P62" s="323" t="s">
        <v>1944</v>
      </c>
      <c r="Q62" s="322">
        <v>3105530557</v>
      </c>
      <c r="R62" s="349" t="s">
        <v>2013</v>
      </c>
      <c r="S62" s="386" t="s">
        <v>2098</v>
      </c>
      <c r="T62" s="386" t="s">
        <v>1557</v>
      </c>
      <c r="U62" s="319"/>
      <c r="V62" s="324" t="e">
        <f>VLOOKUP(U62,MOVIL!$C$7:CA263,2,0)</f>
        <v>#N/A</v>
      </c>
      <c r="W62" s="324" t="e">
        <f>VLOOKUP(U62,MOVIL!$C$7:$BX$200,5,0)</f>
        <v>#N/A</v>
      </c>
      <c r="X62" s="325" t="e">
        <f>VLOOKUP(V62,MOVIL!$D$7:BY265,6,0)</f>
        <v>#N/A</v>
      </c>
      <c r="Y62" s="324" t="s">
        <v>1557</v>
      </c>
      <c r="Z62" s="324"/>
      <c r="AA62" s="324"/>
      <c r="AB62" s="324"/>
      <c r="AC62" s="358"/>
      <c r="AD62" s="358"/>
      <c r="AE62" s="369"/>
      <c r="AF62" s="325" t="e">
        <f>VLOOKUP(U62,MOVIL!$C:$CG,3,0)</f>
        <v>#N/A</v>
      </c>
      <c r="AG62" s="326">
        <f t="shared" si="50"/>
        <v>0</v>
      </c>
      <c r="AH62" s="326">
        <f t="shared" si="51"/>
        <v>0</v>
      </c>
      <c r="AI62" s="326" t="e">
        <f t="shared" si="52"/>
        <v>#N/A</v>
      </c>
      <c r="AJ62" s="326" t="e">
        <f t="shared" si="53"/>
        <v>#N/A</v>
      </c>
      <c r="AK62" s="326" t="e">
        <f t="shared" si="54"/>
        <v>#N/A</v>
      </c>
      <c r="AL62" s="467" t="e">
        <f t="shared" si="55"/>
        <v>#N/A</v>
      </c>
      <c r="AM62" s="467" t="e">
        <f t="shared" si="56"/>
        <v>#N/A</v>
      </c>
      <c r="AN62" s="326" t="e">
        <f t="shared" si="57"/>
        <v>#N/A</v>
      </c>
      <c r="AO62" s="326" t="e">
        <f t="shared" si="58"/>
        <v>#N/A</v>
      </c>
      <c r="AP62" s="326"/>
      <c r="AQ62" s="349" t="s">
        <v>2183</v>
      </c>
    </row>
    <row r="63" spans="1:43" customFormat="1" ht="16.5" hidden="1" customHeight="1" x14ac:dyDescent="0.25">
      <c r="A63" s="175">
        <v>56</v>
      </c>
      <c r="B63" s="319"/>
      <c r="C63" s="513" t="s">
        <v>2937</v>
      </c>
      <c r="D63" s="320">
        <v>45583</v>
      </c>
      <c r="E63" s="319">
        <v>44</v>
      </c>
      <c r="F63" s="321" t="s">
        <v>2031</v>
      </c>
      <c r="G63" s="321" t="s">
        <v>2031</v>
      </c>
      <c r="H63" s="429" t="s">
        <v>2032</v>
      </c>
      <c r="I63" s="322" t="s">
        <v>2033</v>
      </c>
      <c r="J63" s="322">
        <v>3</v>
      </c>
      <c r="K63" s="322">
        <v>40</v>
      </c>
      <c r="L63" s="412">
        <v>45590</v>
      </c>
      <c r="M63" s="337">
        <v>4.1666666666666664E-2</v>
      </c>
      <c r="N63" s="320">
        <v>45592</v>
      </c>
      <c r="O63" s="323">
        <v>0.79166666666666663</v>
      </c>
      <c r="P63" s="323" t="s">
        <v>2029</v>
      </c>
      <c r="Q63" s="322" t="s">
        <v>2030</v>
      </c>
      <c r="R63" s="349" t="s">
        <v>2084</v>
      </c>
      <c r="S63" s="386" t="s">
        <v>2098</v>
      </c>
      <c r="T63" s="396" t="s">
        <v>1557</v>
      </c>
      <c r="U63" s="324"/>
      <c r="V63" s="324" t="e">
        <f>VLOOKUP(U63,MOVIL!$C$7:CA264,2,0)</f>
        <v>#N/A</v>
      </c>
      <c r="W63" s="324" t="e">
        <f>VLOOKUP(U63,MOVIL!$C$7:$BX$200,5,0)</f>
        <v>#N/A</v>
      </c>
      <c r="X63" s="325" t="e">
        <f>VLOOKUP(V63,MOVIL!$D$7:BY266,6,0)</f>
        <v>#N/A</v>
      </c>
      <c r="Y63" s="324" t="s">
        <v>1557</v>
      </c>
      <c r="Z63" s="324"/>
      <c r="AA63" s="324"/>
      <c r="AB63" s="324"/>
      <c r="AC63" s="358"/>
      <c r="AD63" s="358"/>
      <c r="AE63" s="369"/>
      <c r="AF63" s="325" t="e">
        <f>VLOOKUP(U63,MOVIL!$C:$CG,3,0)</f>
        <v>#N/A</v>
      </c>
      <c r="AG63" s="326">
        <f t="shared" si="50"/>
        <v>0</v>
      </c>
      <c r="AH63" s="326">
        <f t="shared" si="51"/>
        <v>0</v>
      </c>
      <c r="AI63" s="326" t="e">
        <f t="shared" si="52"/>
        <v>#N/A</v>
      </c>
      <c r="AJ63" s="326" t="e">
        <f t="shared" si="53"/>
        <v>#N/A</v>
      </c>
      <c r="AK63" s="326" t="e">
        <f t="shared" si="54"/>
        <v>#N/A</v>
      </c>
      <c r="AL63" s="467" t="e">
        <f t="shared" si="55"/>
        <v>#N/A</v>
      </c>
      <c r="AM63" s="467" t="e">
        <f t="shared" si="56"/>
        <v>#N/A</v>
      </c>
      <c r="AN63" s="326" t="e">
        <f t="shared" si="57"/>
        <v>#N/A</v>
      </c>
      <c r="AO63" s="326" t="e">
        <f t="shared" si="58"/>
        <v>#N/A</v>
      </c>
      <c r="AP63" s="326"/>
      <c r="AQ63" s="349" t="s">
        <v>2183</v>
      </c>
    </row>
    <row r="64" spans="1:43" customFormat="1" ht="16.5" hidden="1" customHeight="1" x14ac:dyDescent="0.25">
      <c r="A64" s="175">
        <v>57</v>
      </c>
      <c r="B64" s="319">
        <v>7</v>
      </c>
      <c r="C64" s="338" t="s">
        <v>1896</v>
      </c>
      <c r="D64" s="320">
        <v>45582</v>
      </c>
      <c r="E64" s="319">
        <v>179</v>
      </c>
      <c r="F64" s="321" t="s">
        <v>240</v>
      </c>
      <c r="G64" s="321" t="s">
        <v>2059</v>
      </c>
      <c r="H64" s="429"/>
      <c r="I64" s="322" t="s">
        <v>2055</v>
      </c>
      <c r="J64" s="322">
        <v>1</v>
      </c>
      <c r="K64" s="322">
        <v>44</v>
      </c>
      <c r="L64" s="412">
        <v>45590</v>
      </c>
      <c r="M64" s="337">
        <v>0.25</v>
      </c>
      <c r="N64" s="320">
        <v>45590</v>
      </c>
      <c r="O64" s="323">
        <v>0.75</v>
      </c>
      <c r="P64" s="323" t="s">
        <v>2060</v>
      </c>
      <c r="Q64" s="322">
        <v>3115684573</v>
      </c>
      <c r="R64" s="349" t="s">
        <v>2080</v>
      </c>
      <c r="S64" s="386" t="s">
        <v>2098</v>
      </c>
      <c r="T64" s="396" t="s">
        <v>1557</v>
      </c>
      <c r="U64" s="324"/>
      <c r="V64" s="324" t="e">
        <f>VLOOKUP(U64,MOVIL!$C$7:CA265,2,0)</f>
        <v>#N/A</v>
      </c>
      <c r="W64" s="324" t="e">
        <f>VLOOKUP(U64,MOVIL!$C$7:$BX$200,5,0)</f>
        <v>#N/A</v>
      </c>
      <c r="X64" s="325" t="e">
        <f>VLOOKUP(V64,MOVIL!$D$7:BY267,6,0)</f>
        <v>#N/A</v>
      </c>
      <c r="Y64" s="324" t="s">
        <v>1557</v>
      </c>
      <c r="Z64" s="324"/>
      <c r="AA64" s="324"/>
      <c r="AB64" s="324"/>
      <c r="AC64" s="358"/>
      <c r="AD64" s="358"/>
      <c r="AE64" s="369"/>
      <c r="AF64" s="325" t="e">
        <f>VLOOKUP(U64,MOVIL!$C:$CG,3,0)</f>
        <v>#N/A</v>
      </c>
      <c r="AG64" s="326">
        <f t="shared" si="50"/>
        <v>0</v>
      </c>
      <c r="AH64" s="326">
        <f t="shared" si="51"/>
        <v>0</v>
      </c>
      <c r="AI64" s="326" t="e">
        <f t="shared" si="52"/>
        <v>#N/A</v>
      </c>
      <c r="AJ64" s="326" t="e">
        <f t="shared" si="53"/>
        <v>#N/A</v>
      </c>
      <c r="AK64" s="326" t="e">
        <f t="shared" si="54"/>
        <v>#N/A</v>
      </c>
      <c r="AL64" s="467" t="e">
        <f t="shared" si="55"/>
        <v>#N/A</v>
      </c>
      <c r="AM64" s="467" t="e">
        <f t="shared" si="56"/>
        <v>#N/A</v>
      </c>
      <c r="AN64" s="326" t="e">
        <f t="shared" si="57"/>
        <v>#N/A</v>
      </c>
      <c r="AO64" s="326" t="e">
        <f t="shared" si="58"/>
        <v>#N/A</v>
      </c>
      <c r="AP64" s="326"/>
      <c r="AQ64" s="349" t="s">
        <v>2183</v>
      </c>
    </row>
    <row r="65" spans="1:43" customFormat="1" ht="16.5" hidden="1" customHeight="1" x14ac:dyDescent="0.25">
      <c r="A65" s="175">
        <v>58</v>
      </c>
      <c r="B65" s="176">
        <v>7</v>
      </c>
      <c r="C65" s="330" t="s">
        <v>1896</v>
      </c>
      <c r="D65" s="177">
        <v>45582</v>
      </c>
      <c r="E65" s="176">
        <v>205</v>
      </c>
      <c r="F65" s="178" t="s">
        <v>267</v>
      </c>
      <c r="G65" s="178" t="s">
        <v>2061</v>
      </c>
      <c r="H65" s="421"/>
      <c r="I65" s="179" t="s">
        <v>2055</v>
      </c>
      <c r="J65" s="179">
        <v>4</v>
      </c>
      <c r="K65" s="179">
        <v>32</v>
      </c>
      <c r="L65" s="411">
        <v>45590</v>
      </c>
      <c r="M65" s="310">
        <v>0.20833333333333334</v>
      </c>
      <c r="N65" s="177">
        <v>45593</v>
      </c>
      <c r="O65" s="180">
        <v>0.625</v>
      </c>
      <c r="P65" s="180" t="s">
        <v>2058</v>
      </c>
      <c r="Q65" s="179">
        <v>3132529947</v>
      </c>
      <c r="R65" s="183"/>
      <c r="S65" s="384">
        <v>87908</v>
      </c>
      <c r="T65" s="389"/>
      <c r="U65" s="181">
        <v>396</v>
      </c>
      <c r="V65" s="181" t="str">
        <f>VLOOKUP(U65,MOVIL!$C$7:CA266,2,0)</f>
        <v>LZM418</v>
      </c>
      <c r="W65" s="181" t="str">
        <f>VLOOKUP(U65,MOVIL!$C$7:$BX$200,5,0)</f>
        <v>PALOMAR ARANGO LUIS EDUARDO</v>
      </c>
      <c r="X65" s="309">
        <f>VLOOKUP(V65,MOVIL!$D$7:BY268,6,0)</f>
        <v>3103354453</v>
      </c>
      <c r="Y65" s="181">
        <v>4750000</v>
      </c>
      <c r="Z65" s="181">
        <v>1</v>
      </c>
      <c r="AA65" s="181">
        <v>1300000</v>
      </c>
      <c r="AB65" s="182">
        <f>Y65+(AA65*Z65)</f>
        <v>6050000</v>
      </c>
      <c r="AC65" s="312"/>
      <c r="AD65" s="312"/>
      <c r="AE65" s="183">
        <v>13026</v>
      </c>
      <c r="AF65" s="309" t="str">
        <f>VLOOKUP(U65,MOVIL!$C:$CG,3,0)</f>
        <v>SOCIO</v>
      </c>
      <c r="AG65" s="110">
        <f>+AB65-(AB65*(3.5%+0.414%+1.1%+0.5%+2%))</f>
        <v>5595403</v>
      </c>
      <c r="AH65" s="110">
        <f>+U65</f>
        <v>396</v>
      </c>
      <c r="AI65" s="182">
        <f>ROUNDUP((IF(AF65="SOCIO",(AG65*0.95),(AG65*0.8))),-3)</f>
        <v>5316000</v>
      </c>
      <c r="AJ65" s="184" t="str">
        <f>IF(AF65="SOCIO","7,5%","11,5%")</f>
        <v>7,5%</v>
      </c>
      <c r="AK65" s="182">
        <f>+AI65*AJ65</f>
        <v>398700</v>
      </c>
      <c r="AL65" s="182">
        <f>+AI65*3.5%</f>
        <v>186060.00000000003</v>
      </c>
      <c r="AM65" s="182">
        <f>+AI65*0.414%</f>
        <v>22008.239999999998</v>
      </c>
      <c r="AN65" s="182">
        <f>+AI65-AK65</f>
        <v>4917300</v>
      </c>
      <c r="AO65" s="182">
        <f>+AB65-AI65</f>
        <v>734000</v>
      </c>
      <c r="AP65" s="182"/>
      <c r="AQ65" s="417">
        <v>45627</v>
      </c>
    </row>
    <row r="66" spans="1:43" customFormat="1" ht="16.5" hidden="1" customHeight="1" x14ac:dyDescent="0.25">
      <c r="A66" s="175">
        <v>59</v>
      </c>
      <c r="B66" s="176"/>
      <c r="C66" s="430" t="s">
        <v>1903</v>
      </c>
      <c r="D66" s="177">
        <v>45587</v>
      </c>
      <c r="E66" s="176">
        <v>118</v>
      </c>
      <c r="F66" s="178" t="s">
        <v>2089</v>
      </c>
      <c r="G66" s="178" t="s">
        <v>2017</v>
      </c>
      <c r="H66" s="421" t="s">
        <v>1952</v>
      </c>
      <c r="I66" s="179"/>
      <c r="J66" s="179">
        <v>4</v>
      </c>
      <c r="K66" s="179">
        <v>16</v>
      </c>
      <c r="L66" s="411">
        <v>45590</v>
      </c>
      <c r="M66" s="310">
        <v>0.79166666666666663</v>
      </c>
      <c r="N66" s="177">
        <v>45593</v>
      </c>
      <c r="O66" s="180">
        <v>0.83333333333333337</v>
      </c>
      <c r="P66" s="180" t="s">
        <v>2087</v>
      </c>
      <c r="Q66" s="179" t="s">
        <v>2088</v>
      </c>
      <c r="R66" s="183"/>
      <c r="S66" s="384">
        <v>87920</v>
      </c>
      <c r="T66" s="389">
        <v>134583</v>
      </c>
      <c r="U66" s="181">
        <v>461</v>
      </c>
      <c r="V66" s="182" t="s">
        <v>2090</v>
      </c>
      <c r="W66" s="176" t="s">
        <v>2091</v>
      </c>
      <c r="X66" s="176">
        <v>32150788140</v>
      </c>
      <c r="Y66" s="181">
        <v>3672000</v>
      </c>
      <c r="Z66" s="181"/>
      <c r="AA66" s="181"/>
      <c r="AB66" s="182">
        <f>Y66+(AA66*Z66)</f>
        <v>3672000</v>
      </c>
      <c r="AC66" s="312"/>
      <c r="AD66" s="312"/>
      <c r="AE66" s="183">
        <v>13026</v>
      </c>
      <c r="AF66" s="309" t="str">
        <f>VLOOKUP(U66,MOVIL!C72:CG261,3,0)</f>
        <v>PROPIO</v>
      </c>
      <c r="AG66" s="110">
        <f>+AB66</f>
        <v>3672000</v>
      </c>
      <c r="AH66" s="110">
        <f>+U66</f>
        <v>461</v>
      </c>
      <c r="AI66" s="182"/>
      <c r="AJ66" s="184" t="str">
        <f>IF(AF66="PROPIO","0%",IF(AF66="SOCIO","7,5%","11,5%"))</f>
        <v>0%</v>
      </c>
      <c r="AK66" s="182">
        <f>+AI66*AJ66</f>
        <v>0</v>
      </c>
      <c r="AL66" s="182">
        <f>+AI66*3.5%</f>
        <v>0</v>
      </c>
      <c r="AM66" s="182">
        <f>+AI66*0.414%</f>
        <v>0</v>
      </c>
      <c r="AN66" s="182">
        <f>+AI66-AK66</f>
        <v>0</v>
      </c>
      <c r="AO66" s="182">
        <f>+AB66-AI66</f>
        <v>3672000</v>
      </c>
      <c r="AP66" s="182"/>
      <c r="AQ66" s="417">
        <v>45627</v>
      </c>
    </row>
    <row r="67" spans="1:43" customFormat="1" ht="16.5" hidden="1" customHeight="1" x14ac:dyDescent="0.25">
      <c r="A67" s="175">
        <v>60</v>
      </c>
      <c r="B67" s="338" t="s">
        <v>2048</v>
      </c>
      <c r="C67" s="476" t="s">
        <v>2935</v>
      </c>
      <c r="D67" s="320">
        <v>45582</v>
      </c>
      <c r="E67" s="321">
        <v>224</v>
      </c>
      <c r="F67" s="321" t="s">
        <v>285</v>
      </c>
      <c r="G67" s="321" t="s">
        <v>285</v>
      </c>
      <c r="H67" s="429" t="s">
        <v>2049</v>
      </c>
      <c r="I67" s="322" t="s">
        <v>2046</v>
      </c>
      <c r="J67" s="322">
        <v>2</v>
      </c>
      <c r="K67" s="322">
        <v>28</v>
      </c>
      <c r="L67" s="412">
        <v>45591</v>
      </c>
      <c r="M67" s="337">
        <v>0.20833333333333334</v>
      </c>
      <c r="N67" s="320">
        <v>45592</v>
      </c>
      <c r="O67" s="323">
        <v>0.79166666666666663</v>
      </c>
      <c r="P67" s="323" t="s">
        <v>2047</v>
      </c>
      <c r="Q67" s="322">
        <v>3157169002</v>
      </c>
      <c r="R67" s="349" t="s">
        <v>2098</v>
      </c>
      <c r="S67" s="386" t="s">
        <v>2098</v>
      </c>
      <c r="T67" s="396" t="s">
        <v>1557</v>
      </c>
      <c r="U67" s="324"/>
      <c r="V67" s="324" t="e">
        <f>VLOOKUP(U67,MOVIL!$C$7:CA267,2,0)</f>
        <v>#N/A</v>
      </c>
      <c r="W67" s="324" t="e">
        <f>VLOOKUP(U67,MOVIL!$C$7:$BX$200,5,0)</f>
        <v>#N/A</v>
      </c>
      <c r="X67" s="325" t="e">
        <f>VLOOKUP(V67,MOVIL!$D$7:BY269,6,0)</f>
        <v>#N/A</v>
      </c>
      <c r="Y67" s="324" t="s">
        <v>1557</v>
      </c>
      <c r="Z67" s="324"/>
      <c r="AA67" s="324"/>
      <c r="AB67" s="326"/>
      <c r="AC67" s="358"/>
      <c r="AD67" s="358"/>
      <c r="AE67" s="369"/>
      <c r="AF67" s="325" t="e">
        <f>VLOOKUP(U67,MOVIL!$C:$CG,3,0)</f>
        <v>#N/A</v>
      </c>
      <c r="AG67" s="326">
        <f t="shared" ref="AG67:AG68" si="59">+AB67</f>
        <v>0</v>
      </c>
      <c r="AH67" s="326">
        <f t="shared" ref="AH67:AH68" si="60">+U67</f>
        <v>0</v>
      </c>
      <c r="AI67" s="326" t="e">
        <f t="shared" ref="AI67:AI68" si="61">ROUNDUP((IF(AF67="SOCIO",(AG67*0.85),(AG67*0.7))),-3)</f>
        <v>#N/A</v>
      </c>
      <c r="AJ67" s="326" t="e">
        <f t="shared" ref="AJ67:AJ68" si="62">IF(AF67="PROPIO","0%",IF(AF67="SOCIO","7,5%","11,5%"))</f>
        <v>#N/A</v>
      </c>
      <c r="AK67" s="326" t="e">
        <f t="shared" ref="AK67:AK68" si="63">+AI67*AJ67</f>
        <v>#N/A</v>
      </c>
      <c r="AL67" s="467" t="e">
        <f t="shared" ref="AL67:AL68" si="64">IF(AF67="PROPIO","",AI67*3.5%)</f>
        <v>#N/A</v>
      </c>
      <c r="AM67" s="467" t="e">
        <f t="shared" ref="AM67:AM68" si="65">IF(AF67="PROPIO","",AI67*4.14%)</f>
        <v>#N/A</v>
      </c>
      <c r="AN67" s="326" t="e">
        <f t="shared" ref="AN67:AN68" si="66">+AI67-AK67</f>
        <v>#N/A</v>
      </c>
      <c r="AO67" s="326" t="e">
        <f t="shared" ref="AO67:AO68" si="67">+AB67-AI67</f>
        <v>#N/A</v>
      </c>
      <c r="AP67" s="326"/>
      <c r="AQ67" s="349" t="s">
        <v>2183</v>
      </c>
    </row>
    <row r="68" spans="1:43" customFormat="1" ht="16.5" hidden="1" customHeight="1" x14ac:dyDescent="0.25">
      <c r="A68" s="175">
        <v>61</v>
      </c>
      <c r="B68" s="319">
        <v>7</v>
      </c>
      <c r="C68" s="338" t="s">
        <v>1896</v>
      </c>
      <c r="D68" s="320">
        <v>45582</v>
      </c>
      <c r="E68" s="319">
        <v>229</v>
      </c>
      <c r="F68" s="321" t="s">
        <v>289</v>
      </c>
      <c r="G68" s="321" t="s">
        <v>2062</v>
      </c>
      <c r="H68" s="429"/>
      <c r="I68" s="322" t="s">
        <v>2055</v>
      </c>
      <c r="J68" s="322">
        <v>1</v>
      </c>
      <c r="K68" s="322">
        <v>21</v>
      </c>
      <c r="L68" s="412">
        <v>45591</v>
      </c>
      <c r="M68" s="337">
        <v>0.29166666666666669</v>
      </c>
      <c r="N68" s="320">
        <v>45591</v>
      </c>
      <c r="O68" s="323">
        <v>0.66666666666666663</v>
      </c>
      <c r="P68" s="323" t="s">
        <v>2063</v>
      </c>
      <c r="Q68" s="322">
        <v>3013300945</v>
      </c>
      <c r="R68" s="349" t="s">
        <v>2080</v>
      </c>
      <c r="S68" s="386" t="s">
        <v>2098</v>
      </c>
      <c r="T68" s="396" t="s">
        <v>1557</v>
      </c>
      <c r="U68" s="324"/>
      <c r="V68" s="324" t="e">
        <f>VLOOKUP(U68,MOVIL!$C$7:CA268,2,0)</f>
        <v>#N/A</v>
      </c>
      <c r="W68" s="324" t="e">
        <f>VLOOKUP(U68,MOVIL!$C$7:$BX$200,5,0)</f>
        <v>#N/A</v>
      </c>
      <c r="X68" s="325" t="e">
        <f>VLOOKUP(V68,MOVIL!$D$7:BY270,6,0)</f>
        <v>#N/A</v>
      </c>
      <c r="Y68" s="324" t="s">
        <v>1557</v>
      </c>
      <c r="Z68" s="324"/>
      <c r="AA68" s="324"/>
      <c r="AB68" s="324"/>
      <c r="AC68" s="358"/>
      <c r="AD68" s="358"/>
      <c r="AE68" s="369"/>
      <c r="AF68" s="325" t="e">
        <f>VLOOKUP(U68,MOVIL!$C:$CG,3,0)</f>
        <v>#N/A</v>
      </c>
      <c r="AG68" s="326">
        <f t="shared" si="59"/>
        <v>0</v>
      </c>
      <c r="AH68" s="326">
        <f t="shared" si="60"/>
        <v>0</v>
      </c>
      <c r="AI68" s="326" t="e">
        <f t="shared" si="61"/>
        <v>#N/A</v>
      </c>
      <c r="AJ68" s="326" t="e">
        <f t="shared" si="62"/>
        <v>#N/A</v>
      </c>
      <c r="AK68" s="326" t="e">
        <f t="shared" si="63"/>
        <v>#N/A</v>
      </c>
      <c r="AL68" s="467" t="e">
        <f t="shared" si="64"/>
        <v>#N/A</v>
      </c>
      <c r="AM68" s="467" t="e">
        <f t="shared" si="65"/>
        <v>#N/A</v>
      </c>
      <c r="AN68" s="326" t="e">
        <f t="shared" si="66"/>
        <v>#N/A</v>
      </c>
      <c r="AO68" s="326" t="e">
        <f t="shared" si="67"/>
        <v>#N/A</v>
      </c>
      <c r="AP68" s="326"/>
      <c r="AQ68" s="349" t="s">
        <v>2183</v>
      </c>
    </row>
    <row r="69" spans="1:43" customFormat="1" ht="16.5" hidden="1" customHeight="1" x14ac:dyDescent="0.25">
      <c r="A69" s="175">
        <v>62</v>
      </c>
      <c r="B69" s="176"/>
      <c r="C69" s="330" t="s">
        <v>2937</v>
      </c>
      <c r="D69" s="177">
        <v>45559</v>
      </c>
      <c r="E69" s="176">
        <v>65</v>
      </c>
      <c r="F69" s="178" t="s">
        <v>1932</v>
      </c>
      <c r="G69" s="178" t="s">
        <v>1932</v>
      </c>
      <c r="H69" s="421" t="s">
        <v>1937</v>
      </c>
      <c r="I69" s="179" t="s">
        <v>1940</v>
      </c>
      <c r="J69" s="179">
        <v>2</v>
      </c>
      <c r="K69" s="179">
        <v>40</v>
      </c>
      <c r="L69" s="411">
        <v>45592</v>
      </c>
      <c r="M69" s="310">
        <v>0.20833333333333334</v>
      </c>
      <c r="N69" s="177">
        <v>45593</v>
      </c>
      <c r="O69" s="180">
        <v>0.95833333333333337</v>
      </c>
      <c r="P69" s="180" t="s">
        <v>1946</v>
      </c>
      <c r="Q69" s="179" t="s">
        <v>1947</v>
      </c>
      <c r="R69" s="183"/>
      <c r="S69" s="384">
        <v>87941</v>
      </c>
      <c r="T69" s="384">
        <v>134653</v>
      </c>
      <c r="U69" s="176">
        <v>469</v>
      </c>
      <c r="V69" s="181" t="str">
        <f>VLOOKUP(U69,MOVIL!$C$7:CA269,2,0)</f>
        <v>EXZ298</v>
      </c>
      <c r="W69" s="181" t="str">
        <f>VLOOKUP(U69,MOVIL!$C$7:$BX$200,5,0)</f>
        <v>VEGA GUEVARA EDWIN</v>
      </c>
      <c r="X69" s="309">
        <f>VLOOKUP(V69,MOVIL!$D$7:BY271,6,0)</f>
        <v>3229459621</v>
      </c>
      <c r="Y69" s="181">
        <v>5000000</v>
      </c>
      <c r="Z69" s="181"/>
      <c r="AA69" s="181"/>
      <c r="AB69" s="182">
        <f>Y69+(AA69*Z69)</f>
        <v>5000000</v>
      </c>
      <c r="AC69" s="312"/>
      <c r="AD69" s="312"/>
      <c r="AE69" s="183">
        <v>13026</v>
      </c>
      <c r="AF69" s="309" t="str">
        <f>VLOOKUP(U69,MOVIL!$C:$CG,3,0)</f>
        <v>SOCIO-AFILIADO</v>
      </c>
      <c r="AG69" s="110">
        <f>+AB69-(AB69*(3.5%+0.414%+1.1%+0.5%+2%))</f>
        <v>4624300</v>
      </c>
      <c r="AH69" s="110">
        <f>+U69</f>
        <v>469</v>
      </c>
      <c r="AI69" s="182">
        <f>ROUNDUP((IF(AF69="SOCIO",(AG69*0.95),(AG69*0.9))),-3)</f>
        <v>4162000</v>
      </c>
      <c r="AJ69" s="184" t="str">
        <f>IF(AF69="SOCIO","7,5%","11,5%")</f>
        <v>11,5%</v>
      </c>
      <c r="AK69" s="182">
        <f>+AI69*AJ69</f>
        <v>478630</v>
      </c>
      <c r="AL69" s="182">
        <f>+AI69*3.5%</f>
        <v>145670</v>
      </c>
      <c r="AM69" s="182">
        <f>+AI69*0.414%</f>
        <v>17230.679999999997</v>
      </c>
      <c r="AN69" s="182">
        <f>+AI69-AK69</f>
        <v>3683370</v>
      </c>
      <c r="AO69" s="182">
        <f>+AB69-AI69</f>
        <v>838000</v>
      </c>
      <c r="AP69" s="182"/>
      <c r="AQ69" s="417">
        <v>45627</v>
      </c>
    </row>
    <row r="70" spans="1:43" customFormat="1" ht="16.5" hidden="1" customHeight="1" x14ac:dyDescent="0.25">
      <c r="A70" s="175">
        <v>63</v>
      </c>
      <c r="B70" s="319">
        <v>7</v>
      </c>
      <c r="C70" s="338" t="s">
        <v>1896</v>
      </c>
      <c r="D70" s="320">
        <v>45582</v>
      </c>
      <c r="E70" s="319">
        <v>143</v>
      </c>
      <c r="F70" s="321" t="s">
        <v>206</v>
      </c>
      <c r="G70" s="321" t="s">
        <v>2064</v>
      </c>
      <c r="H70" s="429"/>
      <c r="I70" s="322" t="s">
        <v>2055</v>
      </c>
      <c r="J70" s="322">
        <v>1</v>
      </c>
      <c r="K70" s="322">
        <v>25</v>
      </c>
      <c r="L70" s="412">
        <v>45592</v>
      </c>
      <c r="M70" s="337">
        <v>0.29166666666666669</v>
      </c>
      <c r="N70" s="320">
        <v>45592</v>
      </c>
      <c r="O70" s="323">
        <v>0.75</v>
      </c>
      <c r="P70" s="323" t="s">
        <v>2065</v>
      </c>
      <c r="Q70" s="322">
        <v>3108817377</v>
      </c>
      <c r="R70" s="349" t="s">
        <v>2080</v>
      </c>
      <c r="S70" s="386" t="s">
        <v>2098</v>
      </c>
      <c r="T70" s="396" t="s">
        <v>1557</v>
      </c>
      <c r="U70" s="324"/>
      <c r="V70" s="324" t="e">
        <f>VLOOKUP(U70,MOVIL!$C$7:CA271,2,0)</f>
        <v>#N/A</v>
      </c>
      <c r="W70" s="324" t="e">
        <f>VLOOKUP(U70,MOVIL!$C$7:$BX$200,5,0)</f>
        <v>#N/A</v>
      </c>
      <c r="X70" s="325" t="e">
        <f>VLOOKUP(V70,MOVIL!$D$7:BY273,6,0)</f>
        <v>#N/A</v>
      </c>
      <c r="Y70" s="324" t="s">
        <v>1557</v>
      </c>
      <c r="Z70" s="324"/>
      <c r="AA70" s="324"/>
      <c r="AB70" s="324"/>
      <c r="AC70" s="358"/>
      <c r="AD70" s="358"/>
      <c r="AE70" s="369"/>
      <c r="AF70" s="325" t="e">
        <f>VLOOKUP(U70,MOVIL!$C:$CG,3,0)</f>
        <v>#N/A</v>
      </c>
      <c r="AG70" s="326">
        <f t="shared" ref="AG70:AG74" si="68">+AB70</f>
        <v>0</v>
      </c>
      <c r="AH70" s="326">
        <f t="shared" ref="AH70:AH74" si="69">+U70</f>
        <v>0</v>
      </c>
      <c r="AI70" s="326" t="e">
        <f t="shared" ref="AI70:AI74" si="70">ROUNDUP((IF(AF70="SOCIO",(AG70*0.85),(AG70*0.7))),-3)</f>
        <v>#N/A</v>
      </c>
      <c r="AJ70" s="326" t="e">
        <f t="shared" ref="AJ70:AJ74" si="71">IF(AF70="PROPIO","0%",IF(AF70="SOCIO","7,5%","11,5%"))</f>
        <v>#N/A</v>
      </c>
      <c r="AK70" s="326" t="e">
        <f t="shared" ref="AK70:AK74" si="72">+AI70*AJ70</f>
        <v>#N/A</v>
      </c>
      <c r="AL70" s="467" t="e">
        <f t="shared" ref="AL70:AL74" si="73">IF(AF70="PROPIO","",AI70*3.5%)</f>
        <v>#N/A</v>
      </c>
      <c r="AM70" s="467" t="e">
        <f t="shared" ref="AM70:AM74" si="74">IF(AF70="PROPIO","",AI70*4.14%)</f>
        <v>#N/A</v>
      </c>
      <c r="AN70" s="326" t="e">
        <f t="shared" ref="AN70:AN74" si="75">+AI70-AK70</f>
        <v>#N/A</v>
      </c>
      <c r="AO70" s="326" t="e">
        <f t="shared" ref="AO70:AO74" si="76">+AB70-AI70</f>
        <v>#N/A</v>
      </c>
      <c r="AP70" s="326"/>
      <c r="AQ70" s="349" t="s">
        <v>2183</v>
      </c>
    </row>
    <row r="71" spans="1:43" customFormat="1" ht="16.5" hidden="1" customHeight="1" x14ac:dyDescent="0.25">
      <c r="A71" s="175">
        <v>64</v>
      </c>
      <c r="B71" s="319">
        <v>7</v>
      </c>
      <c r="C71" s="338" t="s">
        <v>1896</v>
      </c>
      <c r="D71" s="320">
        <v>45582</v>
      </c>
      <c r="E71" s="319">
        <v>122</v>
      </c>
      <c r="F71" s="321" t="s">
        <v>185</v>
      </c>
      <c r="G71" s="321" t="s">
        <v>2066</v>
      </c>
      <c r="H71" s="429"/>
      <c r="I71" s="322" t="s">
        <v>2055</v>
      </c>
      <c r="J71" s="322">
        <v>3</v>
      </c>
      <c r="K71" s="322">
        <v>46</v>
      </c>
      <c r="L71" s="412">
        <v>45593</v>
      </c>
      <c r="M71" s="337">
        <v>0.29166666666666669</v>
      </c>
      <c r="N71" s="320">
        <v>45595</v>
      </c>
      <c r="O71" s="323">
        <v>0.29166666666666669</v>
      </c>
      <c r="P71" s="323" t="s">
        <v>2067</v>
      </c>
      <c r="Q71" s="322">
        <v>3123519664</v>
      </c>
      <c r="R71" s="349" t="s">
        <v>2080</v>
      </c>
      <c r="S71" s="386" t="s">
        <v>2098</v>
      </c>
      <c r="T71" s="396" t="s">
        <v>1557</v>
      </c>
      <c r="U71" s="324"/>
      <c r="V71" s="324" t="e">
        <f>VLOOKUP(U71,MOVIL!$C$7:CA272,2,0)</f>
        <v>#N/A</v>
      </c>
      <c r="W71" s="324" t="e">
        <f>VLOOKUP(U71,MOVIL!$C$7:$BX$200,5,0)</f>
        <v>#N/A</v>
      </c>
      <c r="X71" s="325" t="e">
        <f>VLOOKUP(V71,MOVIL!$D$7:BY274,6,0)</f>
        <v>#N/A</v>
      </c>
      <c r="Y71" s="324" t="s">
        <v>1557</v>
      </c>
      <c r="Z71" s="324"/>
      <c r="AA71" s="324"/>
      <c r="AB71" s="324"/>
      <c r="AC71" s="358"/>
      <c r="AD71" s="358"/>
      <c r="AE71" s="369"/>
      <c r="AF71" s="325" t="e">
        <f>VLOOKUP(U71,MOVIL!$C:$CG,3,0)</f>
        <v>#N/A</v>
      </c>
      <c r="AG71" s="326">
        <f t="shared" si="68"/>
        <v>0</v>
      </c>
      <c r="AH71" s="326">
        <f t="shared" si="69"/>
        <v>0</v>
      </c>
      <c r="AI71" s="326" t="e">
        <f t="shared" si="70"/>
        <v>#N/A</v>
      </c>
      <c r="AJ71" s="326" t="e">
        <f t="shared" si="71"/>
        <v>#N/A</v>
      </c>
      <c r="AK71" s="326" t="e">
        <f t="shared" si="72"/>
        <v>#N/A</v>
      </c>
      <c r="AL71" s="467" t="e">
        <f t="shared" si="73"/>
        <v>#N/A</v>
      </c>
      <c r="AM71" s="467" t="e">
        <f t="shared" si="74"/>
        <v>#N/A</v>
      </c>
      <c r="AN71" s="326" t="e">
        <f t="shared" si="75"/>
        <v>#N/A</v>
      </c>
      <c r="AO71" s="326" t="e">
        <f t="shared" si="76"/>
        <v>#N/A</v>
      </c>
      <c r="AP71" s="326"/>
      <c r="AQ71" s="349" t="s">
        <v>2183</v>
      </c>
    </row>
    <row r="72" spans="1:43" customFormat="1" ht="16.5" hidden="1" customHeight="1" x14ac:dyDescent="0.25">
      <c r="A72" s="175">
        <v>65</v>
      </c>
      <c r="B72" s="319">
        <v>7</v>
      </c>
      <c r="C72" s="338" t="s">
        <v>1896</v>
      </c>
      <c r="D72" s="320">
        <v>45582</v>
      </c>
      <c r="E72" s="319">
        <v>181</v>
      </c>
      <c r="F72" s="321" t="s">
        <v>242</v>
      </c>
      <c r="G72" s="321" t="s">
        <v>2068</v>
      </c>
      <c r="H72" s="429"/>
      <c r="I72" s="322" t="s">
        <v>2055</v>
      </c>
      <c r="J72" s="322">
        <v>1</v>
      </c>
      <c r="K72" s="322">
        <v>23</v>
      </c>
      <c r="L72" s="412">
        <v>45593</v>
      </c>
      <c r="M72" s="337">
        <v>0.25</v>
      </c>
      <c r="N72" s="320">
        <v>45593</v>
      </c>
      <c r="O72" s="323">
        <v>0.75</v>
      </c>
      <c r="P72" s="323" t="s">
        <v>2069</v>
      </c>
      <c r="Q72" s="322">
        <v>3105659208</v>
      </c>
      <c r="R72" s="349" t="s">
        <v>2080</v>
      </c>
      <c r="S72" s="386" t="s">
        <v>2098</v>
      </c>
      <c r="T72" s="396" t="s">
        <v>1557</v>
      </c>
      <c r="U72" s="324"/>
      <c r="V72" s="324" t="e">
        <f>VLOOKUP(U72,MOVIL!$C$7:CA273,2,0)</f>
        <v>#N/A</v>
      </c>
      <c r="W72" s="324" t="e">
        <f>VLOOKUP(U72,MOVIL!$C$7:$BX$200,5,0)</f>
        <v>#N/A</v>
      </c>
      <c r="X72" s="325" t="e">
        <f>VLOOKUP(V72,MOVIL!$D$7:BY275,6,0)</f>
        <v>#N/A</v>
      </c>
      <c r="Y72" s="324" t="s">
        <v>1557</v>
      </c>
      <c r="Z72" s="324"/>
      <c r="AA72" s="324"/>
      <c r="AB72" s="324"/>
      <c r="AC72" s="358"/>
      <c r="AD72" s="358"/>
      <c r="AE72" s="369"/>
      <c r="AF72" s="325" t="e">
        <f>VLOOKUP(U72,MOVIL!$C:$CG,3,0)</f>
        <v>#N/A</v>
      </c>
      <c r="AG72" s="326">
        <f t="shared" si="68"/>
        <v>0</v>
      </c>
      <c r="AH72" s="326">
        <f t="shared" si="69"/>
        <v>0</v>
      </c>
      <c r="AI72" s="326" t="e">
        <f t="shared" si="70"/>
        <v>#N/A</v>
      </c>
      <c r="AJ72" s="326" t="e">
        <f t="shared" si="71"/>
        <v>#N/A</v>
      </c>
      <c r="AK72" s="326" t="e">
        <f t="shared" si="72"/>
        <v>#N/A</v>
      </c>
      <c r="AL72" s="467" t="e">
        <f t="shared" si="73"/>
        <v>#N/A</v>
      </c>
      <c r="AM72" s="467" t="e">
        <f t="shared" si="74"/>
        <v>#N/A</v>
      </c>
      <c r="AN72" s="326" t="e">
        <f t="shared" si="75"/>
        <v>#N/A</v>
      </c>
      <c r="AO72" s="326" t="e">
        <f t="shared" si="76"/>
        <v>#N/A</v>
      </c>
      <c r="AP72" s="326"/>
      <c r="AQ72" s="349" t="s">
        <v>2183</v>
      </c>
    </row>
    <row r="73" spans="1:43" customFormat="1" ht="16.5" hidden="1" customHeight="1" x14ac:dyDescent="0.25">
      <c r="A73" s="175">
        <v>66</v>
      </c>
      <c r="B73" s="319">
        <v>7</v>
      </c>
      <c r="C73" s="338" t="s">
        <v>1896</v>
      </c>
      <c r="D73" s="320">
        <v>45582</v>
      </c>
      <c r="E73" s="319">
        <v>210</v>
      </c>
      <c r="F73" s="321" t="s">
        <v>271</v>
      </c>
      <c r="G73" s="321" t="s">
        <v>271</v>
      </c>
      <c r="H73" s="429"/>
      <c r="I73" s="322" t="s">
        <v>2070</v>
      </c>
      <c r="J73" s="322">
        <v>2</v>
      </c>
      <c r="K73" s="322">
        <v>44</v>
      </c>
      <c r="L73" s="412">
        <v>45593</v>
      </c>
      <c r="M73" s="337">
        <v>0.20833333333333334</v>
      </c>
      <c r="N73" s="320">
        <v>45594</v>
      </c>
      <c r="O73" s="323">
        <v>0.875</v>
      </c>
      <c r="P73" s="323" t="s">
        <v>2071</v>
      </c>
      <c r="Q73" s="322">
        <v>3102332918</v>
      </c>
      <c r="R73" s="349" t="s">
        <v>2080</v>
      </c>
      <c r="S73" s="386" t="s">
        <v>2098</v>
      </c>
      <c r="T73" s="396" t="s">
        <v>1557</v>
      </c>
      <c r="U73" s="324"/>
      <c r="V73" s="324" t="e">
        <f>VLOOKUP(U73,MOVIL!$C$7:CA274,2,0)</f>
        <v>#N/A</v>
      </c>
      <c r="W73" s="324" t="e">
        <f>VLOOKUP(U73,MOVIL!$C$7:$BX$200,5,0)</f>
        <v>#N/A</v>
      </c>
      <c r="X73" s="325" t="e">
        <f>VLOOKUP(V73,MOVIL!$D$7:BY276,6,0)</f>
        <v>#N/A</v>
      </c>
      <c r="Y73" s="324" t="s">
        <v>1557</v>
      </c>
      <c r="Z73" s="324"/>
      <c r="AA73" s="324"/>
      <c r="AB73" s="324"/>
      <c r="AC73" s="358"/>
      <c r="AD73" s="358"/>
      <c r="AE73" s="369"/>
      <c r="AF73" s="325" t="e">
        <f>VLOOKUP(U73,MOVIL!$C:$CG,3,0)</f>
        <v>#N/A</v>
      </c>
      <c r="AG73" s="326">
        <f t="shared" si="68"/>
        <v>0</v>
      </c>
      <c r="AH73" s="326">
        <f t="shared" si="69"/>
        <v>0</v>
      </c>
      <c r="AI73" s="326" t="e">
        <f t="shared" si="70"/>
        <v>#N/A</v>
      </c>
      <c r="AJ73" s="326" t="e">
        <f t="shared" si="71"/>
        <v>#N/A</v>
      </c>
      <c r="AK73" s="326" t="e">
        <f t="shared" si="72"/>
        <v>#N/A</v>
      </c>
      <c r="AL73" s="467" t="e">
        <f t="shared" si="73"/>
        <v>#N/A</v>
      </c>
      <c r="AM73" s="467" t="e">
        <f t="shared" si="74"/>
        <v>#N/A</v>
      </c>
      <c r="AN73" s="326" t="e">
        <f t="shared" si="75"/>
        <v>#N/A</v>
      </c>
      <c r="AO73" s="326" t="e">
        <f t="shared" si="76"/>
        <v>#N/A</v>
      </c>
      <c r="AP73" s="326"/>
      <c r="AQ73" s="349" t="s">
        <v>2183</v>
      </c>
    </row>
    <row r="74" spans="1:43" customFormat="1" ht="16.5" hidden="1" customHeight="1" x14ac:dyDescent="0.25">
      <c r="A74" s="175">
        <v>67</v>
      </c>
      <c r="B74" s="319">
        <v>7</v>
      </c>
      <c r="C74" s="338" t="s">
        <v>1896</v>
      </c>
      <c r="D74" s="320">
        <v>45582</v>
      </c>
      <c r="E74" s="319">
        <v>163</v>
      </c>
      <c r="F74" s="321" t="s">
        <v>225</v>
      </c>
      <c r="G74" s="321" t="s">
        <v>225</v>
      </c>
      <c r="H74" s="429"/>
      <c r="I74" s="322" t="s">
        <v>2055</v>
      </c>
      <c r="J74" s="322">
        <v>2</v>
      </c>
      <c r="K74" s="322">
        <v>34</v>
      </c>
      <c r="L74" s="412">
        <v>45593</v>
      </c>
      <c r="M74" s="337">
        <v>0.16666666666666666</v>
      </c>
      <c r="N74" s="320">
        <v>45594</v>
      </c>
      <c r="O74" s="323">
        <v>0.70833333333333337</v>
      </c>
      <c r="P74" s="323" t="s">
        <v>2072</v>
      </c>
      <c r="Q74" s="322">
        <v>3003627713</v>
      </c>
      <c r="R74" s="349" t="s">
        <v>2080</v>
      </c>
      <c r="S74" s="386" t="s">
        <v>2098</v>
      </c>
      <c r="T74" s="396" t="s">
        <v>1557</v>
      </c>
      <c r="U74" s="324"/>
      <c r="V74" s="324" t="e">
        <f>VLOOKUP(U74,MOVIL!$C$7:CA275,2,0)</f>
        <v>#N/A</v>
      </c>
      <c r="W74" s="324" t="e">
        <f>VLOOKUP(U74,MOVIL!$C$7:$BX$200,5,0)</f>
        <v>#N/A</v>
      </c>
      <c r="X74" s="325" t="e">
        <f>VLOOKUP(V74,MOVIL!$D$7:BY277,6,0)</f>
        <v>#N/A</v>
      </c>
      <c r="Y74" s="324" t="s">
        <v>1557</v>
      </c>
      <c r="Z74" s="324"/>
      <c r="AA74" s="324"/>
      <c r="AB74" s="324"/>
      <c r="AC74" s="358"/>
      <c r="AD74" s="358"/>
      <c r="AE74" s="369"/>
      <c r="AF74" s="325" t="e">
        <f>VLOOKUP(U74,MOVIL!$C:$CG,3,0)</f>
        <v>#N/A</v>
      </c>
      <c r="AG74" s="326">
        <f t="shared" si="68"/>
        <v>0</v>
      </c>
      <c r="AH74" s="326">
        <f t="shared" si="69"/>
        <v>0</v>
      </c>
      <c r="AI74" s="326" t="e">
        <f t="shared" si="70"/>
        <v>#N/A</v>
      </c>
      <c r="AJ74" s="326" t="e">
        <f t="shared" si="71"/>
        <v>#N/A</v>
      </c>
      <c r="AK74" s="326" t="e">
        <f t="shared" si="72"/>
        <v>#N/A</v>
      </c>
      <c r="AL74" s="467" t="e">
        <f t="shared" si="73"/>
        <v>#N/A</v>
      </c>
      <c r="AM74" s="467" t="e">
        <f t="shared" si="74"/>
        <v>#N/A</v>
      </c>
      <c r="AN74" s="326" t="e">
        <f t="shared" si="75"/>
        <v>#N/A</v>
      </c>
      <c r="AO74" s="326" t="e">
        <f t="shared" si="76"/>
        <v>#N/A</v>
      </c>
      <c r="AP74" s="326"/>
      <c r="AQ74" s="349" t="s">
        <v>2183</v>
      </c>
    </row>
    <row r="75" spans="1:43" customFormat="1" ht="16.5" hidden="1" customHeight="1" x14ac:dyDescent="0.25">
      <c r="A75" s="175">
        <v>68</v>
      </c>
      <c r="B75" s="179" t="s">
        <v>2092</v>
      </c>
      <c r="C75" s="375" t="s">
        <v>2935</v>
      </c>
      <c r="D75" s="428">
        <v>45589</v>
      </c>
      <c r="E75" s="179">
        <v>42</v>
      </c>
      <c r="F75" s="179" t="s">
        <v>91</v>
      </c>
      <c r="G75" s="179" t="s">
        <v>2094</v>
      </c>
      <c r="H75" s="421" t="s">
        <v>2094</v>
      </c>
      <c r="I75" s="179" t="s">
        <v>2095</v>
      </c>
      <c r="J75" s="179">
        <v>3</v>
      </c>
      <c r="K75" s="179">
        <v>35</v>
      </c>
      <c r="L75" s="413">
        <v>45593</v>
      </c>
      <c r="M75" s="436">
        <v>1</v>
      </c>
      <c r="N75" s="331">
        <v>45595</v>
      </c>
      <c r="O75" s="334">
        <v>0.58333333333333337</v>
      </c>
      <c r="P75" s="179" t="s">
        <v>2096</v>
      </c>
      <c r="Q75" s="179">
        <v>3185023339</v>
      </c>
      <c r="R75" s="179"/>
      <c r="S75" s="384">
        <v>87943</v>
      </c>
      <c r="T75" s="389">
        <v>134598</v>
      </c>
      <c r="U75" s="181">
        <v>406</v>
      </c>
      <c r="V75" s="336" t="str">
        <f>VLOOKUP(U75,MOVIL!$C$7:CA282,2,0)</f>
        <v>LUM998</v>
      </c>
      <c r="W75" s="336" t="str">
        <f>VLOOKUP(U75,MOVIL!$C$7:$BX$200,5,0)</f>
        <v>CONTRERAS GARCIA JHON ALEJANDRO</v>
      </c>
      <c r="X75" s="339">
        <f>VLOOKUP(V75,MOVIL!$D$7:BY284,6,0)</f>
        <v>3123269295</v>
      </c>
      <c r="Y75" s="181">
        <v>5000000</v>
      </c>
      <c r="Z75" s="181"/>
      <c r="AA75" s="181"/>
      <c r="AB75" s="182">
        <f>Y75+(AA75*Z75)</f>
        <v>5000000</v>
      </c>
      <c r="AC75" s="312"/>
      <c r="AD75" s="312"/>
      <c r="AE75" s="183">
        <v>13026</v>
      </c>
      <c r="AF75" s="309" t="str">
        <f>VLOOKUP(U75,MOVIL!$C:$CG,3,0)</f>
        <v>PROPIO</v>
      </c>
      <c r="AG75" s="110">
        <f>+AB75</f>
        <v>5000000</v>
      </c>
      <c r="AH75" s="110">
        <f>+U75</f>
        <v>406</v>
      </c>
      <c r="AI75" s="182"/>
      <c r="AJ75" s="184" t="str">
        <f>IF(AF75="PROPIO","0%",IF(AF75="SOCIO","7,5%","11,5%"))</f>
        <v>0%</v>
      </c>
      <c r="AK75" s="182">
        <f>+AI75*AJ75</f>
        <v>0</v>
      </c>
      <c r="AL75" s="182">
        <f>+AI75*3.5%</f>
        <v>0</v>
      </c>
      <c r="AM75" s="182">
        <f>+AI75*0.414%</f>
        <v>0</v>
      </c>
      <c r="AN75" s="182">
        <f>+AI75-AK75</f>
        <v>0</v>
      </c>
      <c r="AO75" s="182">
        <f>+AB75-AI75</f>
        <v>5000000</v>
      </c>
      <c r="AP75" s="182"/>
      <c r="AQ75" s="417">
        <v>45627</v>
      </c>
    </row>
    <row r="76" spans="1:43" customFormat="1" ht="16.5" hidden="1" customHeight="1" x14ac:dyDescent="0.25">
      <c r="A76" s="175">
        <v>69</v>
      </c>
      <c r="B76" s="179" t="s">
        <v>2092</v>
      </c>
      <c r="C76" s="375" t="s">
        <v>2935</v>
      </c>
      <c r="D76" s="428">
        <v>45589</v>
      </c>
      <c r="E76" s="179">
        <v>42</v>
      </c>
      <c r="F76" s="179" t="s">
        <v>91</v>
      </c>
      <c r="G76" s="179" t="s">
        <v>2094</v>
      </c>
      <c r="H76" s="421" t="s">
        <v>2094</v>
      </c>
      <c r="I76" s="179" t="s">
        <v>2095</v>
      </c>
      <c r="J76" s="179">
        <v>3</v>
      </c>
      <c r="K76" s="179">
        <v>35</v>
      </c>
      <c r="L76" s="413">
        <v>45593</v>
      </c>
      <c r="M76" s="436">
        <v>1</v>
      </c>
      <c r="N76" s="331">
        <v>45595</v>
      </c>
      <c r="O76" s="334">
        <v>0.58333333333333337</v>
      </c>
      <c r="P76" s="179" t="s">
        <v>2096</v>
      </c>
      <c r="Q76" s="179">
        <v>3185023339</v>
      </c>
      <c r="R76" s="179"/>
      <c r="S76" s="384">
        <v>87943</v>
      </c>
      <c r="T76" s="389">
        <v>134597</v>
      </c>
      <c r="U76" s="181">
        <v>475</v>
      </c>
      <c r="V76" s="336" t="str">
        <f>VLOOKUP(U76,MOVIL!$C$7:CA283,2,0)</f>
        <v>LJU588</v>
      </c>
      <c r="W76" s="336" t="str">
        <f>VLOOKUP(U76,MOVIL!$C$7:$BX$200,5,0)</f>
        <v>CONTRERAS GARCIA WILLIAM JAVIER</v>
      </c>
      <c r="X76" s="339">
        <f>VLOOKUP(V76,MOVIL!$D$7:BY285,6,0)</f>
        <v>3124521001</v>
      </c>
      <c r="Y76" s="181">
        <v>5000000</v>
      </c>
      <c r="Z76" s="181"/>
      <c r="AA76" s="181"/>
      <c r="AB76" s="182">
        <f>Y76+(AA76*Z76)</f>
        <v>5000000</v>
      </c>
      <c r="AC76" s="312"/>
      <c r="AD76" s="312"/>
      <c r="AE76" s="183">
        <v>13026</v>
      </c>
      <c r="AF76" s="309" t="str">
        <f>VLOOKUP(U76,MOVIL!C83:CG271,3,0)</f>
        <v>PROPIO</v>
      </c>
      <c r="AG76" s="110">
        <f>+AB76</f>
        <v>5000000</v>
      </c>
      <c r="AH76" s="110">
        <f>+U76</f>
        <v>475</v>
      </c>
      <c r="AI76" s="182"/>
      <c r="AJ76" s="184" t="str">
        <f>IF(AF76="PROPIO","0%",IF(AF76="SOCIO","7,5%","11,5%"))</f>
        <v>0%</v>
      </c>
      <c r="AK76" s="182">
        <f>+AI76*AJ76</f>
        <v>0</v>
      </c>
      <c r="AL76" s="182">
        <f>+AI76*3.5%</f>
        <v>0</v>
      </c>
      <c r="AM76" s="182">
        <f>+AI76*0.414%</f>
        <v>0</v>
      </c>
      <c r="AN76" s="182">
        <f>+AI76-AK76</f>
        <v>0</v>
      </c>
      <c r="AO76" s="182">
        <f>+AB76-AI76</f>
        <v>5000000</v>
      </c>
      <c r="AP76" s="182"/>
      <c r="AQ76" s="417">
        <v>45627</v>
      </c>
    </row>
    <row r="77" spans="1:43" customFormat="1" ht="16.5" hidden="1" customHeight="1" x14ac:dyDescent="0.25">
      <c r="A77" s="175">
        <v>70</v>
      </c>
      <c r="B77" s="319"/>
      <c r="C77" s="513" t="s">
        <v>2937</v>
      </c>
      <c r="D77" s="320">
        <v>45559</v>
      </c>
      <c r="E77" s="319">
        <v>30</v>
      </c>
      <c r="F77" s="321" t="s">
        <v>1931</v>
      </c>
      <c r="G77" s="321" t="s">
        <v>1931</v>
      </c>
      <c r="H77" s="429" t="s">
        <v>1968</v>
      </c>
      <c r="I77" s="322" t="s">
        <v>1940</v>
      </c>
      <c r="J77" s="322">
        <v>3</v>
      </c>
      <c r="K77" s="322">
        <v>60</v>
      </c>
      <c r="L77" s="412">
        <v>45594</v>
      </c>
      <c r="M77" s="337">
        <v>0.20833333333333334</v>
      </c>
      <c r="N77" s="320">
        <v>45596</v>
      </c>
      <c r="O77" s="323">
        <v>0.83333333333333337</v>
      </c>
      <c r="P77" s="323" t="s">
        <v>1945</v>
      </c>
      <c r="Q77" s="322">
        <v>3112742731</v>
      </c>
      <c r="R77" s="349" t="s">
        <v>2098</v>
      </c>
      <c r="S77" s="386" t="s">
        <v>2098</v>
      </c>
      <c r="T77" s="386" t="s">
        <v>1557</v>
      </c>
      <c r="U77" s="319"/>
      <c r="V77" s="324" t="e">
        <f>VLOOKUP(U77,MOVIL!$C$7:CA276,2,0)</f>
        <v>#N/A</v>
      </c>
      <c r="W77" s="324" t="e">
        <f>VLOOKUP(U77,MOVIL!$C$7:$BX$200,5,0)</f>
        <v>#N/A</v>
      </c>
      <c r="X77" s="325" t="e">
        <f>VLOOKUP(V77,MOVIL!$D$7:BY278,6,0)</f>
        <v>#N/A</v>
      </c>
      <c r="Y77" s="324" t="s">
        <v>1557</v>
      </c>
      <c r="Z77" s="324"/>
      <c r="AA77" s="324"/>
      <c r="AB77" s="324"/>
      <c r="AC77" s="358"/>
      <c r="AD77" s="358"/>
      <c r="AE77" s="349"/>
      <c r="AF77" s="325" t="e">
        <f>VLOOKUP(U77,MOVIL!$C:$CG,3,0)</f>
        <v>#N/A</v>
      </c>
      <c r="AG77" s="326">
        <f t="shared" ref="AG77:AG78" si="77">+AB77</f>
        <v>0</v>
      </c>
      <c r="AH77" s="326">
        <f t="shared" ref="AH77:AH78" si="78">+U77</f>
        <v>0</v>
      </c>
      <c r="AI77" s="326" t="e">
        <f t="shared" ref="AI77:AI78" si="79">ROUNDUP((IF(AF77="SOCIO",(AG77*0.85),(AG77*0.7))),-3)</f>
        <v>#N/A</v>
      </c>
      <c r="AJ77" s="326" t="e">
        <f t="shared" ref="AJ77:AJ78" si="80">IF(AF77="PROPIO","0%",IF(AF77="SOCIO","7,5%","11,5%"))</f>
        <v>#N/A</v>
      </c>
      <c r="AK77" s="326" t="e">
        <f t="shared" ref="AK77:AK78" si="81">+AI77*AJ77</f>
        <v>#N/A</v>
      </c>
      <c r="AL77" s="467" t="e">
        <f t="shared" ref="AL77:AL78" si="82">IF(AF77="PROPIO","",AI77*3.5%)</f>
        <v>#N/A</v>
      </c>
      <c r="AM77" s="467" t="e">
        <f t="shared" ref="AM77:AM78" si="83">IF(AF77="PROPIO","",AI77*4.14%)</f>
        <v>#N/A</v>
      </c>
      <c r="AN77" s="326" t="e">
        <f t="shared" ref="AN77:AN78" si="84">+AI77-AK77</f>
        <v>#N/A</v>
      </c>
      <c r="AO77" s="326" t="e">
        <f t="shared" ref="AO77:AO78" si="85">+AB77-AI77</f>
        <v>#N/A</v>
      </c>
      <c r="AP77" s="326"/>
      <c r="AQ77" s="349" t="s">
        <v>2183</v>
      </c>
    </row>
    <row r="78" spans="1:43" customFormat="1" ht="16.5" hidden="1" customHeight="1" x14ac:dyDescent="0.25">
      <c r="A78" s="175">
        <v>71</v>
      </c>
      <c r="B78" s="319">
        <v>7</v>
      </c>
      <c r="C78" s="338" t="s">
        <v>1896</v>
      </c>
      <c r="D78" s="320">
        <v>45582</v>
      </c>
      <c r="E78" s="319">
        <v>134</v>
      </c>
      <c r="F78" s="321" t="s">
        <v>197</v>
      </c>
      <c r="G78" s="321" t="s">
        <v>2073</v>
      </c>
      <c r="H78" s="429"/>
      <c r="I78" s="322" t="s">
        <v>2055</v>
      </c>
      <c r="J78" s="322">
        <v>1</v>
      </c>
      <c r="K78" s="322">
        <v>40</v>
      </c>
      <c r="L78" s="412">
        <v>45594</v>
      </c>
      <c r="M78" s="337">
        <v>0.20833333333333334</v>
      </c>
      <c r="N78" s="320">
        <v>45594</v>
      </c>
      <c r="O78" s="323">
        <v>0.70833333333333337</v>
      </c>
      <c r="P78" s="323" t="s">
        <v>2074</v>
      </c>
      <c r="Q78" s="322">
        <v>3002089456</v>
      </c>
      <c r="R78" s="349" t="s">
        <v>2080</v>
      </c>
      <c r="S78" s="386" t="s">
        <v>2098</v>
      </c>
      <c r="T78" s="396" t="s">
        <v>1557</v>
      </c>
      <c r="U78" s="324"/>
      <c r="V78" s="324" t="e">
        <f>VLOOKUP(U78,MOVIL!$C$7:CA277,2,0)</f>
        <v>#N/A</v>
      </c>
      <c r="W78" s="324" t="e">
        <f>VLOOKUP(U78,MOVIL!$C$7:$BX$200,5,0)</f>
        <v>#N/A</v>
      </c>
      <c r="X78" s="325" t="e">
        <f>VLOOKUP(V78,MOVIL!$D$7:BY279,6,0)</f>
        <v>#N/A</v>
      </c>
      <c r="Y78" s="324" t="s">
        <v>1557</v>
      </c>
      <c r="Z78" s="324"/>
      <c r="AA78" s="324"/>
      <c r="AB78" s="324"/>
      <c r="AC78" s="358"/>
      <c r="AD78" s="358"/>
      <c r="AE78" s="358"/>
      <c r="AF78" s="325" t="e">
        <f>VLOOKUP(U78,MOVIL!$C:$CG,3,0)</f>
        <v>#N/A</v>
      </c>
      <c r="AG78" s="326">
        <f t="shared" si="77"/>
        <v>0</v>
      </c>
      <c r="AH78" s="326">
        <f t="shared" si="78"/>
        <v>0</v>
      </c>
      <c r="AI78" s="326" t="e">
        <f t="shared" si="79"/>
        <v>#N/A</v>
      </c>
      <c r="AJ78" s="326" t="e">
        <f t="shared" si="80"/>
        <v>#N/A</v>
      </c>
      <c r="AK78" s="326" t="e">
        <f t="shared" si="81"/>
        <v>#N/A</v>
      </c>
      <c r="AL78" s="467" t="e">
        <f t="shared" si="82"/>
        <v>#N/A</v>
      </c>
      <c r="AM78" s="467" t="e">
        <f t="shared" si="83"/>
        <v>#N/A</v>
      </c>
      <c r="AN78" s="326" t="e">
        <f t="shared" si="84"/>
        <v>#N/A</v>
      </c>
      <c r="AO78" s="326" t="e">
        <f t="shared" si="85"/>
        <v>#N/A</v>
      </c>
      <c r="AP78" s="326"/>
      <c r="AQ78" s="349" t="s">
        <v>2183</v>
      </c>
    </row>
    <row r="79" spans="1:43" customFormat="1" ht="16.5" hidden="1" customHeight="1" x14ac:dyDescent="0.25">
      <c r="A79" s="175">
        <v>72</v>
      </c>
      <c r="B79" s="340"/>
      <c r="C79" s="341" t="s">
        <v>1986</v>
      </c>
      <c r="D79" s="342">
        <v>45587</v>
      </c>
      <c r="E79" s="340">
        <v>77</v>
      </c>
      <c r="F79" s="343" t="s">
        <v>2101</v>
      </c>
      <c r="G79" s="343" t="s">
        <v>2101</v>
      </c>
      <c r="H79" s="421" t="s">
        <v>1958</v>
      </c>
      <c r="I79" s="179" t="s">
        <v>1983</v>
      </c>
      <c r="J79" s="179">
        <v>5</v>
      </c>
      <c r="K79" s="179">
        <v>8</v>
      </c>
      <c r="L79" s="414">
        <v>45594</v>
      </c>
      <c r="M79" s="344">
        <v>0.375</v>
      </c>
      <c r="N79" s="342">
        <v>45598</v>
      </c>
      <c r="O79" s="344">
        <v>0.75</v>
      </c>
      <c r="P79" s="180" t="s">
        <v>2099</v>
      </c>
      <c r="Q79" s="179">
        <v>3002420964</v>
      </c>
      <c r="R79" s="179"/>
      <c r="S79" s="388">
        <v>87978</v>
      </c>
      <c r="T79" s="389">
        <v>134765</v>
      </c>
      <c r="U79" s="181">
        <v>52</v>
      </c>
      <c r="V79" s="336" t="str">
        <f>VLOOKUP(U79,MOVIL!$C$7:CA278,2,0)</f>
        <v>NHT929</v>
      </c>
      <c r="W79" s="336" t="str">
        <f>VLOOKUP(U79,MOVIL!$C$7:$BX$200,5,0)</f>
        <v>CARREÑO RAMIREZ JHON ARTURO</v>
      </c>
      <c r="X79" s="339">
        <f>VLOOKUP(V79,MOVIL!$D$7:BY280,6,0)</f>
        <v>3105144527</v>
      </c>
      <c r="Y79" s="181">
        <v>5100000</v>
      </c>
      <c r="Z79" s="181">
        <v>1</v>
      </c>
      <c r="AA79" s="181">
        <v>900000</v>
      </c>
      <c r="AB79" s="182">
        <f>Y79+(AA79*Z79)</f>
        <v>6000000</v>
      </c>
      <c r="AC79" s="312"/>
      <c r="AD79" s="312"/>
      <c r="AE79" s="183">
        <v>13026</v>
      </c>
      <c r="AF79" s="309" t="str">
        <f>VLOOKUP(U79,MOVIL!$C:$CG,3,0)</f>
        <v>SOCIO</v>
      </c>
      <c r="AG79" s="110">
        <f>+AB79-(AB79*(3.5%+0.414%+1.1%+0.5%+2%))</f>
        <v>5549160</v>
      </c>
      <c r="AH79" s="110">
        <f>+U79</f>
        <v>52</v>
      </c>
      <c r="AI79" s="182">
        <f>ROUNDUP((IF(AF79="SOCIO",(AG79*0.95),(AG79*0.8))),-3)</f>
        <v>5272000</v>
      </c>
      <c r="AJ79" s="184" t="str">
        <f>IF(AF79="SOCIO","7,5%","11,5%")</f>
        <v>7,5%</v>
      </c>
      <c r="AK79" s="182">
        <f>+AI79*AJ79</f>
        <v>395400</v>
      </c>
      <c r="AL79" s="182">
        <f>+AI79*3.5%</f>
        <v>184520.00000000003</v>
      </c>
      <c r="AM79" s="182">
        <f>+AI79*0.414%</f>
        <v>21826.079999999998</v>
      </c>
      <c r="AN79" s="182">
        <f>+AI79-AK79</f>
        <v>4876600</v>
      </c>
      <c r="AO79" s="182">
        <f>+AB79-AI79</f>
        <v>728000</v>
      </c>
      <c r="AP79" s="182"/>
      <c r="AQ79" s="417">
        <v>45627</v>
      </c>
    </row>
    <row r="80" spans="1:43" customFormat="1" ht="16.5" hidden="1" customHeight="1" x14ac:dyDescent="0.25">
      <c r="A80" s="175">
        <v>73</v>
      </c>
      <c r="B80" s="319">
        <v>7</v>
      </c>
      <c r="C80" s="338" t="s">
        <v>1896</v>
      </c>
      <c r="D80" s="320">
        <v>45582</v>
      </c>
      <c r="E80" s="319">
        <v>149</v>
      </c>
      <c r="F80" s="321" t="s">
        <v>212</v>
      </c>
      <c r="G80" s="321" t="s">
        <v>2075</v>
      </c>
      <c r="H80" s="429"/>
      <c r="I80" s="322" t="s">
        <v>2055</v>
      </c>
      <c r="J80" s="322">
        <v>2</v>
      </c>
      <c r="K80" s="322">
        <v>47</v>
      </c>
      <c r="L80" s="412">
        <v>45595</v>
      </c>
      <c r="M80" s="337">
        <v>0.20833333333333334</v>
      </c>
      <c r="N80" s="320">
        <v>45596</v>
      </c>
      <c r="O80" s="323">
        <v>0.75</v>
      </c>
      <c r="P80" s="323" t="s">
        <v>2072</v>
      </c>
      <c r="Q80" s="322">
        <v>3003627713</v>
      </c>
      <c r="R80" s="349" t="s">
        <v>2080</v>
      </c>
      <c r="S80" s="386" t="s">
        <v>2098</v>
      </c>
      <c r="T80" s="396" t="s">
        <v>1557</v>
      </c>
      <c r="U80" s="324"/>
      <c r="V80" s="324" t="e">
        <f>VLOOKUP(U80,MOVIL!$C$7:CA278,2,0)</f>
        <v>#N/A</v>
      </c>
      <c r="W80" s="324" t="e">
        <f>VLOOKUP(U80,MOVIL!$C$7:$BX$200,5,0)</f>
        <v>#N/A</v>
      </c>
      <c r="X80" s="325" t="e">
        <f>VLOOKUP(V80,MOVIL!$D$7:BY280,6,0)</f>
        <v>#N/A</v>
      </c>
      <c r="Y80" s="324" t="s">
        <v>1557</v>
      </c>
      <c r="Z80" s="324"/>
      <c r="AA80" s="324"/>
      <c r="AB80" s="324"/>
      <c r="AC80" s="358"/>
      <c r="AD80" s="358"/>
      <c r="AE80" s="358"/>
      <c r="AF80" s="325" t="e">
        <f>VLOOKUP(U80,MOVIL!$C:$CG,3,0)</f>
        <v>#N/A</v>
      </c>
      <c r="AG80" s="326">
        <f t="shared" ref="AG80" si="86">+AB80</f>
        <v>0</v>
      </c>
      <c r="AH80" s="326">
        <f t="shared" ref="AH80" si="87">+U80</f>
        <v>0</v>
      </c>
      <c r="AI80" s="326" t="e">
        <f>ROUNDUP((IF(AF80="SOCIO",(AG80*0.85),(AG80*0.7))),-3)</f>
        <v>#N/A</v>
      </c>
      <c r="AJ80" s="326" t="e">
        <f t="shared" ref="AJ80" si="88">IF(AF80="PROPIO","0%",IF(AF80="SOCIO","7,5%","11,5%"))</f>
        <v>#N/A</v>
      </c>
      <c r="AK80" s="326" t="e">
        <f t="shared" ref="AK80" si="89">+AI80*AJ80</f>
        <v>#N/A</v>
      </c>
      <c r="AL80" s="467" t="e">
        <f t="shared" ref="AL80" si="90">IF(AF80="PROPIO","",AI80*3.5%)</f>
        <v>#N/A</v>
      </c>
      <c r="AM80" s="467" t="e">
        <f t="shared" ref="AM80" si="91">IF(AF80="PROPIO","",AI80*4.14%)</f>
        <v>#N/A</v>
      </c>
      <c r="AN80" s="326" t="e">
        <f t="shared" ref="AN80" si="92">+AI80-AK80</f>
        <v>#N/A</v>
      </c>
      <c r="AO80" s="326" t="e">
        <f t="shared" ref="AO80" si="93">+AB80-AI80</f>
        <v>#N/A</v>
      </c>
      <c r="AP80" s="326"/>
      <c r="AQ80" s="349" t="s">
        <v>2183</v>
      </c>
    </row>
    <row r="81" spans="1:43" customFormat="1" ht="16.5" hidden="1" customHeight="1" x14ac:dyDescent="0.25">
      <c r="A81" s="175">
        <v>74</v>
      </c>
      <c r="B81" s="176">
        <v>8</v>
      </c>
      <c r="C81" s="330" t="s">
        <v>1896</v>
      </c>
      <c r="D81" s="177">
        <v>45589</v>
      </c>
      <c r="E81" s="176">
        <v>115</v>
      </c>
      <c r="F81" s="179" t="s">
        <v>179</v>
      </c>
      <c r="G81" s="179" t="s">
        <v>2085</v>
      </c>
      <c r="H81" s="421"/>
      <c r="I81" s="179" t="s">
        <v>2055</v>
      </c>
      <c r="J81" s="179">
        <v>5</v>
      </c>
      <c r="K81" s="179">
        <v>20</v>
      </c>
      <c r="L81" s="411">
        <v>45595</v>
      </c>
      <c r="M81" s="310">
        <v>0.20833333333333334</v>
      </c>
      <c r="N81" s="177">
        <v>45599</v>
      </c>
      <c r="O81" s="180">
        <v>0.33333333333333331</v>
      </c>
      <c r="P81" s="180" t="s">
        <v>2086</v>
      </c>
      <c r="Q81" s="179">
        <v>3203279006</v>
      </c>
      <c r="R81" s="183"/>
      <c r="S81" s="384">
        <v>87987</v>
      </c>
      <c r="T81" s="384">
        <v>134806</v>
      </c>
      <c r="U81" s="181">
        <v>378</v>
      </c>
      <c r="V81" s="181" t="str">
        <f>VLOOKUP(U81,MOVIL!$C$7:CA286,2,0)</f>
        <v>GUR220</v>
      </c>
      <c r="W81" s="181" t="str">
        <f>VLOOKUP(U81,MOVIL!$C$7:$BX$200,5,0)</f>
        <v>CARRILLO BARBOSA HENRY MAURICIO</v>
      </c>
      <c r="X81" s="309">
        <f>VLOOKUP(V81,MOVIL!$D$7:BY288,6,0)</f>
        <v>3104471262</v>
      </c>
      <c r="Y81" s="181">
        <v>5400000</v>
      </c>
      <c r="Z81" s="181">
        <v>1</v>
      </c>
      <c r="AA81" s="181">
        <v>1000000</v>
      </c>
      <c r="AB81" s="182">
        <f>Y81+(AA81*Z81)</f>
        <v>6400000</v>
      </c>
      <c r="AC81" s="355"/>
      <c r="AD81" s="355"/>
      <c r="AE81" s="183">
        <v>13026</v>
      </c>
      <c r="AF81" s="309" t="str">
        <f>VLOOKUP(U81,MOVIL!$C:$CG,3,0)</f>
        <v>SOCIO</v>
      </c>
      <c r="AG81" s="110">
        <f>+AB81-(AB81*(3.5%+0.414%+1.1%+0.5%+2%))</f>
        <v>5919104</v>
      </c>
      <c r="AH81" s="110">
        <f>+U81</f>
        <v>378</v>
      </c>
      <c r="AI81" s="182">
        <f>ROUNDUP((IF(AF81="SOCIO",(AG81*0.95),(AG81*0.8))),-3)</f>
        <v>5624000</v>
      </c>
      <c r="AJ81" s="184" t="str">
        <f>IF(AF81="SOCIO","7,5%","11,5%")</f>
        <v>7,5%</v>
      </c>
      <c r="AK81" s="182">
        <f>+AI81*AJ81</f>
        <v>421800</v>
      </c>
      <c r="AL81" s="182">
        <f>+AI81*3.5%</f>
        <v>196840.00000000003</v>
      </c>
      <c r="AM81" s="182">
        <f>+AI81*0.414%</f>
        <v>23283.359999999997</v>
      </c>
      <c r="AN81" s="182">
        <f>+AI81-AK81</f>
        <v>5202200</v>
      </c>
      <c r="AO81" s="182">
        <f>+AB81-AI81</f>
        <v>776000</v>
      </c>
      <c r="AP81" s="182"/>
      <c r="AQ81" s="417">
        <v>45627</v>
      </c>
    </row>
    <row r="82" spans="1:43" s="346" customFormat="1" ht="16.5" hidden="1" customHeight="1" x14ac:dyDescent="0.2">
      <c r="A82" s="175">
        <v>75</v>
      </c>
      <c r="B82" s="319">
        <v>7</v>
      </c>
      <c r="C82" s="338" t="s">
        <v>1896</v>
      </c>
      <c r="D82" s="320">
        <v>45582</v>
      </c>
      <c r="E82" s="319">
        <v>131</v>
      </c>
      <c r="F82" s="321" t="s">
        <v>194</v>
      </c>
      <c r="G82" s="321" t="s">
        <v>2076</v>
      </c>
      <c r="H82" s="356"/>
      <c r="I82" s="322" t="s">
        <v>2055</v>
      </c>
      <c r="J82" s="322">
        <v>1</v>
      </c>
      <c r="K82" s="322">
        <v>32</v>
      </c>
      <c r="L82" s="412">
        <v>45596</v>
      </c>
      <c r="M82" s="337">
        <v>0.29166666666666669</v>
      </c>
      <c r="N82" s="320">
        <v>45596</v>
      </c>
      <c r="O82" s="323">
        <v>0.79166666666666663</v>
      </c>
      <c r="P82" s="323" t="s">
        <v>2077</v>
      </c>
      <c r="Q82" s="322">
        <v>3153157173</v>
      </c>
      <c r="R82" s="349" t="s">
        <v>2080</v>
      </c>
      <c r="S82" s="386" t="s">
        <v>2098</v>
      </c>
      <c r="T82" s="396" t="s">
        <v>1557</v>
      </c>
      <c r="U82" s="324"/>
      <c r="V82" s="324" t="e">
        <f>VLOOKUP(U82,MOVIL!$C$7:CA279,2,0)</f>
        <v>#N/A</v>
      </c>
      <c r="W82" s="324" t="e">
        <f>VLOOKUP(U82,MOVIL!$C$7:$BX$200,5,0)</f>
        <v>#N/A</v>
      </c>
      <c r="X82" s="325" t="e">
        <f>VLOOKUP(V82,MOVIL!$D$7:BY281,6,0)</f>
        <v>#N/A</v>
      </c>
      <c r="Y82" s="324" t="s">
        <v>1557</v>
      </c>
      <c r="Z82" s="324"/>
      <c r="AA82" s="324"/>
      <c r="AB82" s="324"/>
      <c r="AC82" s="358"/>
      <c r="AD82" s="358"/>
      <c r="AE82" s="358"/>
      <c r="AF82" s="325" t="e">
        <f>VLOOKUP(U82,MOVIL!$C:$CG,3,0)</f>
        <v>#N/A</v>
      </c>
      <c r="AG82" s="326">
        <f t="shared" ref="AG82" si="94">+AB82</f>
        <v>0</v>
      </c>
      <c r="AH82" s="326">
        <f t="shared" ref="AH82" si="95">+U82</f>
        <v>0</v>
      </c>
      <c r="AI82" s="326" t="e">
        <f>ROUNDUP((IF(AF82="SOCIO",(AG82*0.85),(AG82*0.7))),-3)</f>
        <v>#N/A</v>
      </c>
      <c r="AJ82" s="326" t="e">
        <f t="shared" ref="AJ82" si="96">IF(AF82="PROPIO","0%",IF(AF82="SOCIO","7,5%","11,5%"))</f>
        <v>#N/A</v>
      </c>
      <c r="AK82" s="326" t="e">
        <f t="shared" ref="AK82" si="97">+AI82*AJ82</f>
        <v>#N/A</v>
      </c>
      <c r="AL82" s="467" t="e">
        <f t="shared" ref="AL82" si="98">IF(AF82="PROPIO","",AI82*3.5%)</f>
        <v>#N/A</v>
      </c>
      <c r="AM82" s="467" t="e">
        <f t="shared" ref="AM82" si="99">IF(AF82="PROPIO","",AI82*4.14%)</f>
        <v>#N/A</v>
      </c>
      <c r="AN82" s="326" t="e">
        <f t="shared" ref="AN82" si="100">+AI82-AK82</f>
        <v>#N/A</v>
      </c>
      <c r="AO82" s="326" t="e">
        <f t="shared" ref="AO82" si="101">+AB82-AI82</f>
        <v>#N/A</v>
      </c>
      <c r="AP82" s="326"/>
      <c r="AQ82" s="349" t="s">
        <v>2183</v>
      </c>
    </row>
    <row r="83" spans="1:43" customFormat="1" ht="16.5" hidden="1" customHeight="1" x14ac:dyDescent="0.25">
      <c r="A83" s="175">
        <v>76</v>
      </c>
      <c r="B83" s="175"/>
      <c r="C83" s="330" t="s">
        <v>2937</v>
      </c>
      <c r="D83" s="331">
        <v>45559</v>
      </c>
      <c r="E83" s="175">
        <v>46</v>
      </c>
      <c r="F83" s="332" t="s">
        <v>95</v>
      </c>
      <c r="G83" s="332" t="s">
        <v>95</v>
      </c>
      <c r="H83" s="438" t="s">
        <v>1935</v>
      </c>
      <c r="I83" s="333" t="s">
        <v>1940</v>
      </c>
      <c r="J83" s="333">
        <v>1</v>
      </c>
      <c r="K83" s="333">
        <v>40</v>
      </c>
      <c r="L83" s="413">
        <v>45597</v>
      </c>
      <c r="M83" s="436">
        <v>0.25</v>
      </c>
      <c r="N83" s="331">
        <v>45597</v>
      </c>
      <c r="O83" s="334">
        <v>0.83333333333333337</v>
      </c>
      <c r="P83" s="334" t="s">
        <v>1943</v>
      </c>
      <c r="Q83" s="333">
        <v>3104039776</v>
      </c>
      <c r="R83" s="335"/>
      <c r="S83" s="385">
        <v>88037</v>
      </c>
      <c r="T83" s="385">
        <v>134865</v>
      </c>
      <c r="U83" s="175">
        <v>393</v>
      </c>
      <c r="V83" s="336" t="str">
        <f>VLOOKUP(U83,MOVIL!$C$7:CA262,2,0)</f>
        <v>LCO459</v>
      </c>
      <c r="W83" s="336" t="str">
        <f>VLOOKUP(U83,MOVIL!$C$7:$BX$200,5,0)</f>
        <v>DUEÑAS SOTO WILLIAM</v>
      </c>
      <c r="X83" s="339">
        <f>VLOOKUP(V83,MOVIL!$D$7:BY264,6,0)</f>
        <v>3103348003</v>
      </c>
      <c r="Y83" s="336">
        <v>1500000</v>
      </c>
      <c r="Z83" s="336"/>
      <c r="AA83" s="336"/>
      <c r="AB83" s="336">
        <f t="shared" ref="AB83:AB90" si="102">Y83+(AA83*Z83)</f>
        <v>1500000</v>
      </c>
      <c r="AC83" s="437"/>
      <c r="AD83" s="312"/>
      <c r="AE83" s="183"/>
      <c r="AF83" s="309" t="str">
        <f>VLOOKUP(U83,MOVIL!$C:$CG,3,0)</f>
        <v>SOCIO-AFILIADO</v>
      </c>
      <c r="AG83" s="110">
        <f t="shared" ref="AG83:AG90" si="103">+AB83-(AB83*(3.5%+0.414%+1.1%+0.5%+2%))</f>
        <v>1387290</v>
      </c>
      <c r="AH83" s="110">
        <f t="shared" ref="AH83:AH91" si="104">+U83</f>
        <v>393</v>
      </c>
      <c r="AI83" s="182">
        <f>ROUNDUP((IF(AF83="SOCIO",(AG83*0.95),(AG83*0.85))),-3)</f>
        <v>1180000</v>
      </c>
      <c r="AJ83" s="184" t="str">
        <f>IF(AF83="SOCIO","7,5%","11,5%")</f>
        <v>11,5%</v>
      </c>
      <c r="AK83" s="182">
        <f t="shared" ref="AK83:AK91" si="105">+AI83*AJ83</f>
        <v>135700</v>
      </c>
      <c r="AL83" s="182">
        <f t="shared" ref="AL83:AL90" si="106">+AI83*3.5%</f>
        <v>41300.000000000007</v>
      </c>
      <c r="AM83" s="182">
        <f t="shared" ref="AM83:AM90" si="107">+AI83*0.414%</f>
        <v>4885.2</v>
      </c>
      <c r="AN83" s="182">
        <f t="shared" ref="AN83:AN91" si="108">+AI83-AK83</f>
        <v>1044300</v>
      </c>
      <c r="AO83" s="182">
        <f t="shared" ref="AO83:AO91" si="109">+AB83-AI83</f>
        <v>320000</v>
      </c>
      <c r="AP83" s="182"/>
      <c r="AQ83" s="417">
        <v>45627</v>
      </c>
    </row>
    <row r="84" spans="1:43" customFormat="1" ht="16.5" hidden="1" customHeight="1" x14ac:dyDescent="0.25">
      <c r="A84" s="175">
        <v>77</v>
      </c>
      <c r="B84" s="340" t="s">
        <v>2102</v>
      </c>
      <c r="C84" s="375" t="s">
        <v>2935</v>
      </c>
      <c r="D84" s="428">
        <v>45589</v>
      </c>
      <c r="E84" s="340">
        <v>85</v>
      </c>
      <c r="F84" s="343" t="s">
        <v>146</v>
      </c>
      <c r="G84" s="343" t="s">
        <v>2103</v>
      </c>
      <c r="H84" s="425" t="s">
        <v>1991</v>
      </c>
      <c r="I84" s="343" t="s">
        <v>2104</v>
      </c>
      <c r="J84" s="179">
        <v>1</v>
      </c>
      <c r="K84" s="179">
        <v>10</v>
      </c>
      <c r="L84" s="414">
        <v>45597</v>
      </c>
      <c r="M84" s="344">
        <v>0.58333333333333337</v>
      </c>
      <c r="N84" s="342">
        <v>45597</v>
      </c>
      <c r="O84" s="344">
        <v>0.70833333333333337</v>
      </c>
      <c r="P84" s="344" t="s">
        <v>2105</v>
      </c>
      <c r="Q84" s="179">
        <v>3005607623</v>
      </c>
      <c r="R84" s="179"/>
      <c r="S84" s="385">
        <v>88038</v>
      </c>
      <c r="T84" s="389">
        <v>134866</v>
      </c>
      <c r="U84" s="175">
        <v>405</v>
      </c>
      <c r="V84" s="181" t="str">
        <f>VLOOKUP(U84,MOVIL!$C$7:CA288,2,0)</f>
        <v>LQK873</v>
      </c>
      <c r="W84" s="181" t="str">
        <f>VLOOKUP(U84,MOVIL!$C$7:$BX$200,5,0)</f>
        <v>SARMIENTO REYES MARCO ANTONIO</v>
      </c>
      <c r="X84" s="309">
        <f>VLOOKUP(V84,MOVIL!$D$7:BY290,6,0)</f>
        <v>3107965739</v>
      </c>
      <c r="Y84" s="181">
        <v>425000</v>
      </c>
      <c r="Z84" s="181"/>
      <c r="AA84" s="181"/>
      <c r="AB84" s="182">
        <f t="shared" si="102"/>
        <v>425000</v>
      </c>
      <c r="AC84" s="312"/>
      <c r="AD84" s="312"/>
      <c r="AE84" s="312"/>
      <c r="AF84" s="309" t="str">
        <f>VLOOKUP(U84,MOVIL!$C:$CG,3,0)</f>
        <v>PROPIO</v>
      </c>
      <c r="AG84" s="110">
        <f t="shared" si="103"/>
        <v>393065.5</v>
      </c>
      <c r="AH84" s="110">
        <f t="shared" si="104"/>
        <v>405</v>
      </c>
      <c r="AI84" s="182"/>
      <c r="AJ84" s="184" t="str">
        <f>IF(AF84="PROPIO","0%",IF(AF84="SOCIO","7,5%","11,5%"))</f>
        <v>0%</v>
      </c>
      <c r="AK84" s="182">
        <f t="shared" si="105"/>
        <v>0</v>
      </c>
      <c r="AL84" s="182">
        <f t="shared" si="106"/>
        <v>0</v>
      </c>
      <c r="AM84" s="182">
        <f t="shared" si="107"/>
        <v>0</v>
      </c>
      <c r="AN84" s="182">
        <f t="shared" si="108"/>
        <v>0</v>
      </c>
      <c r="AO84" s="182">
        <f t="shared" si="109"/>
        <v>425000</v>
      </c>
      <c r="AP84" s="182"/>
      <c r="AQ84" s="417">
        <v>45627</v>
      </c>
    </row>
    <row r="85" spans="1:43" customFormat="1" ht="16.5" hidden="1" customHeight="1" x14ac:dyDescent="0.25">
      <c r="A85" s="175">
        <v>78</v>
      </c>
      <c r="B85" s="340" t="s">
        <v>2102</v>
      </c>
      <c r="C85" s="375" t="s">
        <v>2935</v>
      </c>
      <c r="D85" s="428">
        <v>45589</v>
      </c>
      <c r="E85" s="340">
        <v>85</v>
      </c>
      <c r="F85" s="343" t="s">
        <v>146</v>
      </c>
      <c r="G85" s="343" t="s">
        <v>2103</v>
      </c>
      <c r="H85" s="425" t="s">
        <v>1991</v>
      </c>
      <c r="I85" s="343" t="s">
        <v>2104</v>
      </c>
      <c r="J85" s="179">
        <v>1</v>
      </c>
      <c r="K85" s="179">
        <v>10</v>
      </c>
      <c r="L85" s="414">
        <v>45597</v>
      </c>
      <c r="M85" s="344">
        <v>0.58333333333333337</v>
      </c>
      <c r="N85" s="342">
        <v>45597</v>
      </c>
      <c r="O85" s="344">
        <v>0.70833333333333337</v>
      </c>
      <c r="P85" s="344" t="s">
        <v>2105</v>
      </c>
      <c r="Q85" s="179">
        <v>3005607623</v>
      </c>
      <c r="R85" s="179"/>
      <c r="S85" s="385">
        <v>88038</v>
      </c>
      <c r="T85" s="389">
        <v>134892</v>
      </c>
      <c r="U85" s="175">
        <v>425</v>
      </c>
      <c r="V85" s="181" t="str">
        <f>VLOOKUP(U85,MOVIL!$C$7:CA289,2,0)</f>
        <v>WFQ238</v>
      </c>
      <c r="W85" s="181" t="str">
        <f>VLOOKUP(U85,MOVIL!$C$7:$BX$200,5,0)</f>
        <v>ANTOLINEZ SILVA OSCAR FERNANDO</v>
      </c>
      <c r="X85" s="309">
        <f>VLOOKUP(V85,MOVIL!$D$7:BY291,6,0)</f>
        <v>3102751658</v>
      </c>
      <c r="Y85" s="181">
        <v>425000</v>
      </c>
      <c r="Z85" s="181"/>
      <c r="AA85" s="181"/>
      <c r="AB85" s="182">
        <f t="shared" si="102"/>
        <v>425000</v>
      </c>
      <c r="AC85" s="312"/>
      <c r="AD85" s="312"/>
      <c r="AE85" s="312"/>
      <c r="AF85" s="309" t="str">
        <f>VLOOKUP(U85,MOVIL!$C:$CG,3,0)</f>
        <v>AFILIADO</v>
      </c>
      <c r="AG85" s="110">
        <f t="shared" si="103"/>
        <v>393065.5</v>
      </c>
      <c r="AH85" s="110">
        <f t="shared" si="104"/>
        <v>425</v>
      </c>
      <c r="AI85" s="182">
        <f>ROUNDUP((IF(AF85="SOCIO",(AG85*0.95),(AG85*0.55))),-3)</f>
        <v>217000</v>
      </c>
      <c r="AJ85" s="184" t="str">
        <f>IF(AF85="SOCIO","7,5%","11,5%")</f>
        <v>11,5%</v>
      </c>
      <c r="AK85" s="182">
        <f t="shared" si="105"/>
        <v>24955</v>
      </c>
      <c r="AL85" s="182">
        <f t="shared" si="106"/>
        <v>7595.0000000000009</v>
      </c>
      <c r="AM85" s="182">
        <f t="shared" si="107"/>
        <v>898.37999999999988</v>
      </c>
      <c r="AN85" s="182">
        <f t="shared" si="108"/>
        <v>192045</v>
      </c>
      <c r="AO85" s="182">
        <f t="shared" si="109"/>
        <v>208000</v>
      </c>
      <c r="AP85" s="182"/>
      <c r="AQ85" s="417">
        <v>45627</v>
      </c>
    </row>
    <row r="86" spans="1:43" customFormat="1" ht="16.5" hidden="1" customHeight="1" x14ac:dyDescent="0.25">
      <c r="A86" s="175">
        <v>79</v>
      </c>
      <c r="B86" s="340" t="s">
        <v>2106</v>
      </c>
      <c r="C86" s="375" t="s">
        <v>2935</v>
      </c>
      <c r="D86" s="428">
        <v>45589</v>
      </c>
      <c r="E86" s="340">
        <v>270</v>
      </c>
      <c r="F86" s="343" t="s">
        <v>327</v>
      </c>
      <c r="G86" s="343" t="s">
        <v>2107</v>
      </c>
      <c r="H86" s="425" t="s">
        <v>2107</v>
      </c>
      <c r="I86" s="343" t="s">
        <v>2046</v>
      </c>
      <c r="J86" s="179">
        <v>5</v>
      </c>
      <c r="K86" s="179">
        <v>31</v>
      </c>
      <c r="L86" s="414">
        <v>45597</v>
      </c>
      <c r="M86" s="344">
        <v>0.79166666666666663</v>
      </c>
      <c r="N86" s="342">
        <v>45601</v>
      </c>
      <c r="O86" s="344">
        <v>0.41666666666666669</v>
      </c>
      <c r="P86" s="352" t="s">
        <v>2108</v>
      </c>
      <c r="Q86" s="179" t="s">
        <v>2109</v>
      </c>
      <c r="R86" s="179"/>
      <c r="S86" s="389">
        <v>88039</v>
      </c>
      <c r="T86" s="389">
        <v>135008</v>
      </c>
      <c r="U86" s="175">
        <v>475</v>
      </c>
      <c r="V86" s="181" t="str">
        <f>VLOOKUP(U86,MOVIL!$C$7:CA289,2,0)</f>
        <v>LJU588</v>
      </c>
      <c r="W86" s="181" t="str">
        <f>VLOOKUP(U86,MOVIL!$C$7:$BX$200,5,0)</f>
        <v>CONTRERAS GARCIA WILLIAM JAVIER</v>
      </c>
      <c r="X86" s="309">
        <f>VLOOKUP(V86,MOVIL!$D$7:BY291,6,0)</f>
        <v>3124521001</v>
      </c>
      <c r="Y86" s="181">
        <v>18500000</v>
      </c>
      <c r="Z86" s="181"/>
      <c r="AA86" s="181"/>
      <c r="AB86" s="182">
        <f t="shared" si="102"/>
        <v>18500000</v>
      </c>
      <c r="AC86" s="312"/>
      <c r="AD86" s="312"/>
      <c r="AE86" s="312"/>
      <c r="AF86" s="309" t="str">
        <f>VLOOKUP(U86,MOVIL!C92:CG280,3,0)</f>
        <v>PROPIO</v>
      </c>
      <c r="AG86" s="110">
        <f t="shared" si="103"/>
        <v>17109910</v>
      </c>
      <c r="AH86" s="110">
        <f t="shared" si="104"/>
        <v>475</v>
      </c>
      <c r="AI86" s="182"/>
      <c r="AJ86" s="184" t="str">
        <f>IF(AF86="PROPIO","0%",IF(AF86="SOCIO","7,5%","11,5%"))</f>
        <v>0%</v>
      </c>
      <c r="AK86" s="182">
        <f t="shared" si="105"/>
        <v>0</v>
      </c>
      <c r="AL86" s="182">
        <f t="shared" si="106"/>
        <v>0</v>
      </c>
      <c r="AM86" s="182">
        <f t="shared" si="107"/>
        <v>0</v>
      </c>
      <c r="AN86" s="182">
        <f t="shared" si="108"/>
        <v>0</v>
      </c>
      <c r="AO86" s="182">
        <f t="shared" si="109"/>
        <v>18500000</v>
      </c>
      <c r="AP86" s="182"/>
      <c r="AQ86" s="417">
        <v>45627</v>
      </c>
    </row>
    <row r="87" spans="1:43" s="346" customFormat="1" ht="16.5" hidden="1" customHeight="1" x14ac:dyDescent="0.2">
      <c r="A87" s="175">
        <v>80</v>
      </c>
      <c r="B87" s="341"/>
      <c r="C87" s="330" t="s">
        <v>1986</v>
      </c>
      <c r="D87" s="177">
        <v>45587</v>
      </c>
      <c r="E87" s="176">
        <v>78</v>
      </c>
      <c r="F87" s="179" t="s">
        <v>2082</v>
      </c>
      <c r="G87" s="179" t="s">
        <v>2082</v>
      </c>
      <c r="H87" s="439" t="s">
        <v>2083</v>
      </c>
      <c r="I87" s="179" t="s">
        <v>1983</v>
      </c>
      <c r="J87" s="179">
        <v>3</v>
      </c>
      <c r="K87" s="179">
        <v>30</v>
      </c>
      <c r="L87" s="411">
        <v>45598</v>
      </c>
      <c r="M87" s="310">
        <v>0.22916666666666666</v>
      </c>
      <c r="N87" s="177">
        <v>45600</v>
      </c>
      <c r="O87" s="344">
        <v>0.79166666666666663</v>
      </c>
      <c r="P87" s="180" t="s">
        <v>2081</v>
      </c>
      <c r="Q87" s="179">
        <v>3158711506</v>
      </c>
      <c r="R87" s="183"/>
      <c r="S87" s="389">
        <v>88094</v>
      </c>
      <c r="T87" s="384">
        <v>135044</v>
      </c>
      <c r="U87" s="175">
        <v>495</v>
      </c>
      <c r="V87" s="181" t="str">
        <f>VLOOKUP(U87,MOVIL!$C$7:CA290,2,0)</f>
        <v>NOX319</v>
      </c>
      <c r="W87" s="181" t="str">
        <f>VLOOKUP(U87,MOVIL!$C$7:$BX$200,5,0)</f>
        <v>PINZON ARAQUE TEOFILO</v>
      </c>
      <c r="X87" s="309">
        <f>VLOOKUP(V87,MOVIL!$D$7:BY292,6,0)</f>
        <v>3102847456</v>
      </c>
      <c r="Y87" s="181">
        <v>3960000</v>
      </c>
      <c r="Z87" s="181"/>
      <c r="AA87" s="181"/>
      <c r="AB87" s="182">
        <f t="shared" si="102"/>
        <v>3960000</v>
      </c>
      <c r="AC87" s="355"/>
      <c r="AD87" s="355"/>
      <c r="AE87" s="355"/>
      <c r="AF87" s="309" t="str">
        <f>VLOOKUP(U87,MOVIL!$C:$CG,3,0)</f>
        <v>SOCIO</v>
      </c>
      <c r="AG87" s="110">
        <f t="shared" si="103"/>
        <v>3662445.6</v>
      </c>
      <c r="AH87" s="110">
        <f t="shared" si="104"/>
        <v>495</v>
      </c>
      <c r="AI87" s="182">
        <f>ROUNDUP((IF(AF87="SOCIO",(AG87*0.95),(AG87*0.8))),-3)</f>
        <v>3480000</v>
      </c>
      <c r="AJ87" s="184" t="str">
        <f>IF(AF87="SOCIO","7,5%","11,5%")</f>
        <v>7,5%</v>
      </c>
      <c r="AK87" s="182">
        <f t="shared" si="105"/>
        <v>261000</v>
      </c>
      <c r="AL87" s="182">
        <f t="shared" si="106"/>
        <v>121800.00000000001</v>
      </c>
      <c r="AM87" s="182">
        <f t="shared" si="107"/>
        <v>14407.199999999999</v>
      </c>
      <c r="AN87" s="182">
        <f t="shared" si="108"/>
        <v>3219000</v>
      </c>
      <c r="AO87" s="182">
        <f t="shared" si="109"/>
        <v>480000</v>
      </c>
      <c r="AP87" s="182"/>
      <c r="AQ87" s="417">
        <v>45627</v>
      </c>
    </row>
    <row r="88" spans="1:43" customFormat="1" ht="16.5" hidden="1" customHeight="1" x14ac:dyDescent="0.25">
      <c r="A88" s="175">
        <v>81</v>
      </c>
      <c r="B88" s="341"/>
      <c r="C88" s="430" t="s">
        <v>1903</v>
      </c>
      <c r="D88" s="342">
        <v>45593</v>
      </c>
      <c r="E88" s="340">
        <v>47</v>
      </c>
      <c r="F88" s="345" t="s">
        <v>2122</v>
      </c>
      <c r="G88" s="345" t="s">
        <v>2122</v>
      </c>
      <c r="H88" s="425" t="s">
        <v>2123</v>
      </c>
      <c r="I88" s="345" t="s">
        <v>2124</v>
      </c>
      <c r="J88" s="179">
        <v>7</v>
      </c>
      <c r="K88" s="179">
        <v>40</v>
      </c>
      <c r="L88" s="414">
        <v>45599</v>
      </c>
      <c r="M88" s="344">
        <v>0.54166666666666663</v>
      </c>
      <c r="N88" s="342">
        <v>45605</v>
      </c>
      <c r="O88" s="344">
        <v>0.54166666666666663</v>
      </c>
      <c r="P88" s="344" t="s">
        <v>2121</v>
      </c>
      <c r="Q88" s="179">
        <v>3107959031</v>
      </c>
      <c r="R88" s="348"/>
      <c r="S88" s="389">
        <v>88109</v>
      </c>
      <c r="T88" s="384">
        <v>134935</v>
      </c>
      <c r="U88" s="175">
        <v>469</v>
      </c>
      <c r="V88" s="181" t="str">
        <f>VLOOKUP(U88,MOVIL!$C$7:CA291,2,0)</f>
        <v>EXZ298</v>
      </c>
      <c r="W88" s="181" t="str">
        <f>VLOOKUP(U88,MOVIL!$C$7:$BX$200,5,0)</f>
        <v>VEGA GUEVARA EDWIN</v>
      </c>
      <c r="X88" s="309">
        <f>VLOOKUP(V88,MOVIL!$D$7:BY293,6,0)</f>
        <v>3229459621</v>
      </c>
      <c r="Y88" s="181">
        <v>11640000</v>
      </c>
      <c r="Z88" s="181">
        <v>1</v>
      </c>
      <c r="AA88" s="181">
        <v>1300000</v>
      </c>
      <c r="AB88" s="182">
        <f t="shared" si="102"/>
        <v>12940000</v>
      </c>
      <c r="AC88" s="348"/>
      <c r="AD88" s="348"/>
      <c r="AE88" s="348"/>
      <c r="AF88" s="309" t="str">
        <f>VLOOKUP(U88,MOVIL!$C:$CG,3,0)</f>
        <v>SOCIO-AFILIADO</v>
      </c>
      <c r="AG88" s="110">
        <f t="shared" si="103"/>
        <v>11967688.4</v>
      </c>
      <c r="AH88" s="110">
        <f t="shared" si="104"/>
        <v>469</v>
      </c>
      <c r="AI88" s="182">
        <f>ROUNDUP((IF(AF88="SOCIO",(AG88*0.95),(AG88*0.85))),-3)</f>
        <v>10173000</v>
      </c>
      <c r="AJ88" s="184" t="str">
        <f>IF(AF88="SOCIO","7,5%","11,5%")</f>
        <v>11,5%</v>
      </c>
      <c r="AK88" s="182">
        <f t="shared" si="105"/>
        <v>1169895</v>
      </c>
      <c r="AL88" s="182">
        <f t="shared" si="106"/>
        <v>356055.00000000006</v>
      </c>
      <c r="AM88" s="182">
        <f t="shared" si="107"/>
        <v>42116.219999999994</v>
      </c>
      <c r="AN88" s="182">
        <f t="shared" si="108"/>
        <v>9003105</v>
      </c>
      <c r="AO88" s="182">
        <f t="shared" si="109"/>
        <v>2767000</v>
      </c>
      <c r="AP88" s="182"/>
      <c r="AQ88" s="417">
        <v>45627</v>
      </c>
    </row>
    <row r="89" spans="1:43" customFormat="1" ht="16.5" hidden="1" customHeight="1" x14ac:dyDescent="0.25">
      <c r="A89" s="175">
        <v>82</v>
      </c>
      <c r="B89" s="350"/>
      <c r="C89" s="430" t="s">
        <v>1903</v>
      </c>
      <c r="D89" s="342">
        <v>45596</v>
      </c>
      <c r="E89" s="340">
        <v>292</v>
      </c>
      <c r="F89" s="345" t="s">
        <v>2125</v>
      </c>
      <c r="G89" s="345" t="s">
        <v>2125</v>
      </c>
      <c r="H89" s="425" t="s">
        <v>1991</v>
      </c>
      <c r="I89" s="345" t="s">
        <v>2124</v>
      </c>
      <c r="J89" s="179">
        <v>1</v>
      </c>
      <c r="K89" s="179">
        <v>30</v>
      </c>
      <c r="L89" s="414">
        <v>45601</v>
      </c>
      <c r="M89" s="344">
        <v>0.29166666666666669</v>
      </c>
      <c r="N89" s="342">
        <v>45601</v>
      </c>
      <c r="O89" s="344">
        <v>0.54166666666666663</v>
      </c>
      <c r="P89" s="345" t="s">
        <v>1904</v>
      </c>
      <c r="Q89" s="179" t="s">
        <v>1905</v>
      </c>
      <c r="R89" s="350"/>
      <c r="S89" s="389">
        <v>88158</v>
      </c>
      <c r="T89" s="384">
        <v>134972</v>
      </c>
      <c r="U89" s="175">
        <v>392</v>
      </c>
      <c r="V89" s="181" t="str">
        <f>VLOOKUP(U89,MOVIL!$C$7:CA292,2,0)</f>
        <v>LJU589</v>
      </c>
      <c r="W89" s="181" t="str">
        <f>VLOOKUP(U89,MOVIL!$C$7:$BX$200,5,0)</f>
        <v>RODRIGUEZ VILLAMIL WILLIAM DAVID</v>
      </c>
      <c r="X89" s="309">
        <f>VLOOKUP(V89,MOVIL!$D$7:BY294,6,0)</f>
        <v>3102463894</v>
      </c>
      <c r="Y89" s="181">
        <v>950000</v>
      </c>
      <c r="Z89" s="181"/>
      <c r="AA89" s="181"/>
      <c r="AB89" s="182">
        <f t="shared" si="102"/>
        <v>950000</v>
      </c>
      <c r="AC89" s="350"/>
      <c r="AD89" s="350"/>
      <c r="AE89" s="350"/>
      <c r="AF89" s="309" t="str">
        <f>VLOOKUP(U89,MOVIL!$C:$CG,3,0)</f>
        <v>SOCIO</v>
      </c>
      <c r="AG89" s="110">
        <f t="shared" si="103"/>
        <v>878617</v>
      </c>
      <c r="AH89" s="110">
        <f t="shared" si="104"/>
        <v>392</v>
      </c>
      <c r="AI89" s="182">
        <f>ROUNDUP((IF(AF89="SOCIO",(AG89*0.95),(AG89*0.8))),-3)</f>
        <v>835000</v>
      </c>
      <c r="AJ89" s="184" t="str">
        <f>IF(AF89="SOCIO","7,5%","11,5%")</f>
        <v>7,5%</v>
      </c>
      <c r="AK89" s="182">
        <f t="shared" si="105"/>
        <v>62625</v>
      </c>
      <c r="AL89" s="182">
        <f t="shared" si="106"/>
        <v>29225.000000000004</v>
      </c>
      <c r="AM89" s="182">
        <f t="shared" si="107"/>
        <v>3456.8999999999996</v>
      </c>
      <c r="AN89" s="182">
        <f t="shared" si="108"/>
        <v>772375</v>
      </c>
      <c r="AO89" s="182">
        <f t="shared" si="109"/>
        <v>115000</v>
      </c>
      <c r="AP89" s="182"/>
      <c r="AQ89" s="417">
        <v>45627</v>
      </c>
    </row>
    <row r="90" spans="1:43" customFormat="1" ht="16.5" hidden="1" customHeight="1" x14ac:dyDescent="0.25">
      <c r="A90" s="175">
        <v>83</v>
      </c>
      <c r="B90" s="341"/>
      <c r="C90" s="430" t="s">
        <v>1903</v>
      </c>
      <c r="D90" s="342">
        <v>45597</v>
      </c>
      <c r="E90" s="340">
        <v>292</v>
      </c>
      <c r="F90" s="345" t="s">
        <v>2148</v>
      </c>
      <c r="G90" s="345" t="s">
        <v>2148</v>
      </c>
      <c r="H90" s="425" t="s">
        <v>1910</v>
      </c>
      <c r="I90" s="345" t="s">
        <v>2149</v>
      </c>
      <c r="J90" s="179">
        <v>1</v>
      </c>
      <c r="K90" s="179">
        <v>30</v>
      </c>
      <c r="L90" s="414">
        <v>45602</v>
      </c>
      <c r="M90" s="344">
        <v>0.5</v>
      </c>
      <c r="N90" s="342">
        <v>45602</v>
      </c>
      <c r="O90" s="344">
        <v>0.70833333333333337</v>
      </c>
      <c r="P90" s="352" t="s">
        <v>1904</v>
      </c>
      <c r="Q90" s="179" t="s">
        <v>1905</v>
      </c>
      <c r="R90" s="348"/>
      <c r="S90" s="389">
        <v>88160</v>
      </c>
      <c r="T90" s="384">
        <v>135050</v>
      </c>
      <c r="U90" s="175">
        <v>207</v>
      </c>
      <c r="V90" s="181" t="str">
        <f>VLOOKUP(U90,MOVIL!$C$7:CA307,2,0)</f>
        <v>EXX683</v>
      </c>
      <c r="W90" s="181" t="str">
        <f>VLOOKUP(U90,MOVIL!$C$7:$BX$200,5,0)</f>
        <v xml:space="preserve">CAÑIZARES CHACON RICARDO </v>
      </c>
      <c r="X90" s="309">
        <f>VLOOKUP(V90,MOVIL!$D$7:BY309,6,0)</f>
        <v>3112696561</v>
      </c>
      <c r="Y90" s="181">
        <v>950000</v>
      </c>
      <c r="Z90" s="348"/>
      <c r="AA90" s="348"/>
      <c r="AB90" s="182">
        <f t="shared" si="102"/>
        <v>950000</v>
      </c>
      <c r="AC90" s="348"/>
      <c r="AD90" s="348"/>
      <c r="AE90" s="348"/>
      <c r="AF90" s="309" t="str">
        <f>VLOOKUP(U90,MOVIL!$C:$CG,3,0)</f>
        <v>SOCIO</v>
      </c>
      <c r="AG90" s="110">
        <f t="shared" si="103"/>
        <v>878617</v>
      </c>
      <c r="AH90" s="110">
        <f t="shared" si="104"/>
        <v>207</v>
      </c>
      <c r="AI90" s="182">
        <f>ROUNDUP((IF(AF90="SOCIO",(AG90*0.95),(AG90*0.8))),-3)</f>
        <v>835000</v>
      </c>
      <c r="AJ90" s="184" t="str">
        <f>IF(AF90="SOCIO","7,5%","11,5%")</f>
        <v>7,5%</v>
      </c>
      <c r="AK90" s="182">
        <f t="shared" si="105"/>
        <v>62625</v>
      </c>
      <c r="AL90" s="182">
        <f t="shared" si="106"/>
        <v>29225.000000000004</v>
      </c>
      <c r="AM90" s="182">
        <f t="shared" si="107"/>
        <v>3456.8999999999996</v>
      </c>
      <c r="AN90" s="182">
        <f t="shared" si="108"/>
        <v>772375</v>
      </c>
      <c r="AO90" s="182">
        <f t="shared" si="109"/>
        <v>115000</v>
      </c>
      <c r="AP90" s="182"/>
      <c r="AQ90" s="417">
        <v>45627</v>
      </c>
    </row>
    <row r="91" spans="1:43" customFormat="1" ht="16.5" hidden="1" customHeight="1" x14ac:dyDescent="0.25">
      <c r="A91" s="175">
        <v>84</v>
      </c>
      <c r="B91" s="360" t="s">
        <v>2110</v>
      </c>
      <c r="C91" s="476" t="s">
        <v>2935</v>
      </c>
      <c r="D91" s="361" t="s">
        <v>2093</v>
      </c>
      <c r="E91" s="362">
        <v>285</v>
      </c>
      <c r="F91" s="363" t="s">
        <v>342</v>
      </c>
      <c r="G91" s="363" t="s">
        <v>2111</v>
      </c>
      <c r="H91" s="368" t="s">
        <v>2119</v>
      </c>
      <c r="I91" s="363" t="s">
        <v>2112</v>
      </c>
      <c r="J91" s="322">
        <v>1</v>
      </c>
      <c r="K91" s="322">
        <v>28</v>
      </c>
      <c r="L91" s="415">
        <v>45603</v>
      </c>
      <c r="M91" s="365">
        <v>0.25</v>
      </c>
      <c r="N91" s="361">
        <v>45603</v>
      </c>
      <c r="O91" s="365">
        <v>0.66666666666666663</v>
      </c>
      <c r="P91" s="365" t="s">
        <v>2113</v>
      </c>
      <c r="Q91" s="322">
        <v>3003620605</v>
      </c>
      <c r="R91" s="349" t="s">
        <v>2098</v>
      </c>
      <c r="S91" s="386" t="s">
        <v>2098</v>
      </c>
      <c r="T91" s="396" t="s">
        <v>1557</v>
      </c>
      <c r="U91" s="324"/>
      <c r="V91" s="324" t="e">
        <f>VLOOKUP(U91,MOVIL!$C$7:CA288,2,0)</f>
        <v>#N/A</v>
      </c>
      <c r="W91" s="324" t="e">
        <f>VLOOKUP(U91,MOVIL!$C$7:$BX$200,5,0)</f>
        <v>#N/A</v>
      </c>
      <c r="X91" s="325" t="e">
        <f>VLOOKUP(V91,MOVIL!$D$7:BY290,6,0)</f>
        <v>#N/A</v>
      </c>
      <c r="Y91" s="324"/>
      <c r="Z91" s="324"/>
      <c r="AA91" s="324"/>
      <c r="AB91" s="326"/>
      <c r="AC91" s="358"/>
      <c r="AD91" s="358"/>
      <c r="AE91" s="358"/>
      <c r="AF91" s="325" t="e">
        <f>VLOOKUP(U91,MOVIL!$C:$CG,3,0)</f>
        <v>#N/A</v>
      </c>
      <c r="AG91" s="326">
        <f t="shared" ref="AG91" si="110">+AB91</f>
        <v>0</v>
      </c>
      <c r="AH91" s="326">
        <f t="shared" si="104"/>
        <v>0</v>
      </c>
      <c r="AI91" s="326" t="e">
        <f>ROUNDUP((IF(AF91="SOCIO",(AG91*0.85),(AG91*0.7))),-3)</f>
        <v>#N/A</v>
      </c>
      <c r="AJ91" s="326" t="e">
        <f t="shared" ref="AJ91" si="111">IF(AF91="PROPIO","0%",IF(AF91="SOCIO","7,5%","11,5%"))</f>
        <v>#N/A</v>
      </c>
      <c r="AK91" s="326" t="e">
        <f t="shared" si="105"/>
        <v>#N/A</v>
      </c>
      <c r="AL91" s="467" t="e">
        <f t="shared" ref="AL91" si="112">IF(AF91="PROPIO","",AI91*3.5%)</f>
        <v>#N/A</v>
      </c>
      <c r="AM91" s="467" t="e">
        <f t="shared" ref="AM91" si="113">IF(AF91="PROPIO","",AI91*4.14%)</f>
        <v>#N/A</v>
      </c>
      <c r="AN91" s="326" t="e">
        <f t="shared" si="108"/>
        <v>#N/A</v>
      </c>
      <c r="AO91" s="326" t="e">
        <f t="shared" si="109"/>
        <v>#N/A</v>
      </c>
      <c r="AP91" s="326"/>
      <c r="AQ91" s="349" t="s">
        <v>2183</v>
      </c>
    </row>
    <row r="92" spans="1:43" s="347" customFormat="1" ht="16.5" hidden="1" customHeight="1" x14ac:dyDescent="0.2">
      <c r="A92" s="175">
        <v>85</v>
      </c>
      <c r="B92" s="341" t="s">
        <v>2110</v>
      </c>
      <c r="C92" s="375" t="s">
        <v>2935</v>
      </c>
      <c r="D92" s="342">
        <v>45595</v>
      </c>
      <c r="E92" s="340">
        <v>284</v>
      </c>
      <c r="F92" s="343" t="s">
        <v>341</v>
      </c>
      <c r="G92" s="343" t="s">
        <v>341</v>
      </c>
      <c r="H92" s="425" t="s">
        <v>2128</v>
      </c>
      <c r="I92" s="345" t="s">
        <v>2052</v>
      </c>
      <c r="J92" s="179">
        <v>2</v>
      </c>
      <c r="K92" s="179">
        <v>40</v>
      </c>
      <c r="L92" s="414">
        <v>45603</v>
      </c>
      <c r="M92" s="344">
        <v>0.25</v>
      </c>
      <c r="N92" s="342">
        <v>45604</v>
      </c>
      <c r="O92" s="344">
        <v>0.6875</v>
      </c>
      <c r="P92" s="352" t="s">
        <v>2129</v>
      </c>
      <c r="Q92" s="179" t="s">
        <v>2054</v>
      </c>
      <c r="R92" s="181"/>
      <c r="S92" s="389">
        <v>88188</v>
      </c>
      <c r="T92" s="384">
        <v>135111</v>
      </c>
      <c r="U92" s="175">
        <v>348</v>
      </c>
      <c r="V92" s="181" t="str">
        <f>VLOOKUP(U92,MOVIL!$C$7:CA298,2,0)</f>
        <v>WMZ407</v>
      </c>
      <c r="W92" s="181" t="str">
        <f>VLOOKUP(U92,MOVIL!$C$7:$BX$200,5,0)</f>
        <v>CARVAJAL AVILA LUIS CAMILO</v>
      </c>
      <c r="X92" s="309">
        <f>VLOOKUP(V92,MOVIL!$D$7:BY300,6,0)</f>
        <v>3204961451</v>
      </c>
      <c r="Y92" s="181">
        <v>4000000</v>
      </c>
      <c r="Z92" s="181"/>
      <c r="AA92" s="181"/>
      <c r="AB92" s="182">
        <f>Y92+(AA92*Z92)</f>
        <v>4000000</v>
      </c>
      <c r="AC92" s="181"/>
      <c r="AD92" s="181"/>
      <c r="AE92" s="181"/>
      <c r="AF92" s="309" t="str">
        <f>VLOOKUP(U92,MOVIL!$C:$CG,3,0)</f>
        <v>SOCIO</v>
      </c>
      <c r="AG92" s="110">
        <f>+AB92-(AB92*(3.5%+0.414%+1.1%+0.5%+2%))</f>
        <v>3699440</v>
      </c>
      <c r="AH92" s="110">
        <f>+U92</f>
        <v>348</v>
      </c>
      <c r="AI92" s="182">
        <f>ROUNDUP((IF(AF92="SOCIO",(AG92*0.95),(AG92*0.8))),-3)</f>
        <v>3515000</v>
      </c>
      <c r="AJ92" s="184" t="str">
        <f>IF(AF92="SOCIO","7,5%","11,5%")</f>
        <v>7,5%</v>
      </c>
      <c r="AK92" s="182">
        <f>+AI92*AJ92</f>
        <v>263625</v>
      </c>
      <c r="AL92" s="182">
        <f>+AI92*3.5%</f>
        <v>123025.00000000001</v>
      </c>
      <c r="AM92" s="182">
        <f>+AI92*0.414%</f>
        <v>14552.099999999999</v>
      </c>
      <c r="AN92" s="182">
        <f>+AI92-AK92</f>
        <v>3251375</v>
      </c>
      <c r="AO92" s="182">
        <f>+AB92-AI92</f>
        <v>485000</v>
      </c>
      <c r="AP92" s="182"/>
      <c r="AQ92" s="417">
        <v>45627</v>
      </c>
    </row>
    <row r="93" spans="1:43" s="347" customFormat="1" ht="16.5" hidden="1" customHeight="1" x14ac:dyDescent="0.2">
      <c r="A93" s="175">
        <v>86</v>
      </c>
      <c r="B93" s="341" t="s">
        <v>2110</v>
      </c>
      <c r="C93" s="375" t="s">
        <v>2935</v>
      </c>
      <c r="D93" s="342">
        <v>45595</v>
      </c>
      <c r="E93" s="340">
        <v>284</v>
      </c>
      <c r="F93" s="343" t="s">
        <v>341</v>
      </c>
      <c r="G93" s="343" t="s">
        <v>341</v>
      </c>
      <c r="H93" s="425" t="s">
        <v>2128</v>
      </c>
      <c r="I93" s="345" t="s">
        <v>2052</v>
      </c>
      <c r="J93" s="179">
        <v>2</v>
      </c>
      <c r="K93" s="179">
        <v>15</v>
      </c>
      <c r="L93" s="414">
        <v>45603</v>
      </c>
      <c r="M93" s="344">
        <v>0.25</v>
      </c>
      <c r="N93" s="342">
        <v>45604</v>
      </c>
      <c r="O93" s="344">
        <v>0.6875</v>
      </c>
      <c r="P93" s="352" t="s">
        <v>2129</v>
      </c>
      <c r="Q93" s="179" t="s">
        <v>2054</v>
      </c>
      <c r="R93" s="181"/>
      <c r="S93" s="389">
        <v>88188</v>
      </c>
      <c r="T93" s="384">
        <v>135111</v>
      </c>
      <c r="U93" s="175">
        <v>348</v>
      </c>
      <c r="V93" s="181" t="str">
        <f>VLOOKUP(U93,MOVIL!$C$7:CA299,2,0)</f>
        <v>WMZ407</v>
      </c>
      <c r="W93" s="181" t="str">
        <f>VLOOKUP(U93,MOVIL!$C$7:$BX$200,5,0)</f>
        <v>CARVAJAL AVILA LUIS CAMILO</v>
      </c>
      <c r="X93" s="309">
        <f>VLOOKUP(V93,MOVIL!$D$7:BY301,6,0)</f>
        <v>3204961451</v>
      </c>
      <c r="Y93" s="181">
        <v>2448000</v>
      </c>
      <c r="Z93" s="181"/>
      <c r="AA93" s="181"/>
      <c r="AB93" s="182">
        <f>Y93+(AA93*Z93)</f>
        <v>2448000</v>
      </c>
      <c r="AC93" s="181"/>
      <c r="AD93" s="181"/>
      <c r="AE93" s="181"/>
      <c r="AF93" s="309" t="str">
        <f>VLOOKUP(U93,MOVIL!$C:$CG,3,0)</f>
        <v>SOCIO</v>
      </c>
      <c r="AG93" s="110">
        <f>+AB93-(AB93*(3.5%+0.414%+1.1%+0.5%+2%))</f>
        <v>2264057.2799999998</v>
      </c>
      <c r="AH93" s="110">
        <f>+U93</f>
        <v>348</v>
      </c>
      <c r="AI93" s="182">
        <f>ROUNDUP((IF(AF93="SOCIO",(AG93*0.95),(AG93*0.8))),-3)</f>
        <v>2151000</v>
      </c>
      <c r="AJ93" s="184" t="str">
        <f>IF(AF93="SOCIO","7,5%","11,5%")</f>
        <v>7,5%</v>
      </c>
      <c r="AK93" s="182">
        <f>+AI93*AJ93</f>
        <v>161325</v>
      </c>
      <c r="AL93" s="182">
        <f>+AI93*3.5%</f>
        <v>75285</v>
      </c>
      <c r="AM93" s="182">
        <f>+AI93*0.414%</f>
        <v>8905.14</v>
      </c>
      <c r="AN93" s="182">
        <f>+AI93-AK93</f>
        <v>1989675</v>
      </c>
      <c r="AO93" s="182">
        <f>+AB93-AI93</f>
        <v>297000</v>
      </c>
      <c r="AP93" s="182"/>
      <c r="AQ93" s="417">
        <v>45627</v>
      </c>
    </row>
    <row r="94" spans="1:43" customFormat="1" ht="16.5" hidden="1" customHeight="1" x14ac:dyDescent="0.25">
      <c r="A94" s="175">
        <v>87</v>
      </c>
      <c r="B94" s="350"/>
      <c r="C94" s="430" t="s">
        <v>1903</v>
      </c>
      <c r="D94" s="342">
        <v>45596</v>
      </c>
      <c r="E94" s="340">
        <v>150</v>
      </c>
      <c r="F94" s="345" t="s">
        <v>2126</v>
      </c>
      <c r="G94" s="345" t="s">
        <v>2126</v>
      </c>
      <c r="H94" s="425" t="s">
        <v>2127</v>
      </c>
      <c r="I94" s="345" t="s">
        <v>2124</v>
      </c>
      <c r="J94" s="179">
        <v>2</v>
      </c>
      <c r="K94" s="179">
        <v>40</v>
      </c>
      <c r="L94" s="414">
        <v>45606</v>
      </c>
      <c r="M94" s="344">
        <v>0.20833333333333334</v>
      </c>
      <c r="N94" s="342">
        <v>45607</v>
      </c>
      <c r="O94" s="344">
        <v>0.58333333333333337</v>
      </c>
      <c r="P94" s="344" t="s">
        <v>1904</v>
      </c>
      <c r="Q94" s="179" t="s">
        <v>1905</v>
      </c>
      <c r="R94" s="350"/>
      <c r="S94" s="389">
        <v>88280</v>
      </c>
      <c r="T94" s="384">
        <v>135269</v>
      </c>
      <c r="U94" s="175">
        <v>475</v>
      </c>
      <c r="V94" s="181" t="str">
        <f>VLOOKUP(U94,MOVIL!$C$7:CA294,2,0)</f>
        <v>LJU588</v>
      </c>
      <c r="W94" s="181" t="str">
        <f>VLOOKUP(U94,MOVIL!$C$7:$BX$200,5,0)</f>
        <v>CONTRERAS GARCIA WILLIAM JAVIER</v>
      </c>
      <c r="X94" s="309">
        <f>VLOOKUP(V94,MOVIL!$D$7:BY296,6,0)</f>
        <v>3124521001</v>
      </c>
      <c r="Y94" s="181">
        <v>2500000</v>
      </c>
      <c r="Z94" s="181">
        <v>1</v>
      </c>
      <c r="AA94" s="181">
        <v>1300000</v>
      </c>
      <c r="AB94" s="182">
        <f>Y94+(AA94*Z94)</f>
        <v>3800000</v>
      </c>
      <c r="AC94" s="350"/>
      <c r="AD94" s="350"/>
      <c r="AE94" s="350"/>
      <c r="AF94" s="309" t="str">
        <f>VLOOKUP(U94,MOVIL!C99:CG287,3,0)</f>
        <v>PROPIO</v>
      </c>
      <c r="AG94" s="110">
        <f>+AB94-(AB94*(3.5%+0.414%+1.1%+0.5%+2%))</f>
        <v>3514468</v>
      </c>
      <c r="AH94" s="110">
        <f>+U94</f>
        <v>475</v>
      </c>
      <c r="AI94" s="182"/>
      <c r="AJ94" s="184" t="str">
        <f>IF(AF94="PROPIO","0%",IF(AF94="SOCIO","7,5%","11,5%"))</f>
        <v>0%</v>
      </c>
      <c r="AK94" s="182">
        <f>+AI94*AJ94</f>
        <v>0</v>
      </c>
      <c r="AL94" s="182">
        <f>+AI94*3.5%</f>
        <v>0</v>
      </c>
      <c r="AM94" s="182">
        <f>+AI94*0.414%</f>
        <v>0</v>
      </c>
      <c r="AN94" s="182">
        <f>+AI94-AK94</f>
        <v>0</v>
      </c>
      <c r="AO94" s="182">
        <f>+AB94-AI94</f>
        <v>3800000</v>
      </c>
      <c r="AP94" s="182"/>
      <c r="AQ94" s="417">
        <v>45627</v>
      </c>
    </row>
    <row r="95" spans="1:43" customFormat="1" ht="16.5" hidden="1" customHeight="1" x14ac:dyDescent="0.25">
      <c r="A95" s="175">
        <v>88</v>
      </c>
      <c r="B95" s="360" t="s">
        <v>2097</v>
      </c>
      <c r="C95" s="476" t="s">
        <v>2935</v>
      </c>
      <c r="D95" s="361" t="s">
        <v>2093</v>
      </c>
      <c r="E95" s="362">
        <v>6</v>
      </c>
      <c r="F95" s="363" t="s">
        <v>33</v>
      </c>
      <c r="G95" s="363" t="s">
        <v>33</v>
      </c>
      <c r="H95" s="368" t="s">
        <v>2100</v>
      </c>
      <c r="I95" s="322" t="s">
        <v>2095</v>
      </c>
      <c r="J95" s="322">
        <v>4</v>
      </c>
      <c r="K95" s="322">
        <v>40</v>
      </c>
      <c r="L95" s="415">
        <v>45607</v>
      </c>
      <c r="M95" s="365">
        <v>0.16666666666666666</v>
      </c>
      <c r="N95" s="361">
        <v>45610</v>
      </c>
      <c r="O95" s="365">
        <v>0.54166666666666663</v>
      </c>
      <c r="P95" s="323" t="s">
        <v>2096</v>
      </c>
      <c r="Q95" s="322">
        <v>3185023339</v>
      </c>
      <c r="R95" s="349" t="s">
        <v>2098</v>
      </c>
      <c r="S95" s="386" t="s">
        <v>2098</v>
      </c>
      <c r="T95" s="396" t="s">
        <v>1557</v>
      </c>
      <c r="U95" s="319"/>
      <c r="V95" s="324" t="e">
        <f>VLOOKUP(U95,MOVIL!$C$7:CA292,2,0)</f>
        <v>#N/A</v>
      </c>
      <c r="W95" s="324" t="e">
        <f>VLOOKUP(U95,MOVIL!$C$7:$BX$200,5,0)</f>
        <v>#N/A</v>
      </c>
      <c r="X95" s="325" t="e">
        <f>VLOOKUP(V95,MOVIL!$D$7:BY294,6,0)</f>
        <v>#N/A</v>
      </c>
      <c r="Y95" s="324"/>
      <c r="Z95" s="324"/>
      <c r="AA95" s="324"/>
      <c r="AB95" s="326"/>
      <c r="AC95" s="358"/>
      <c r="AD95" s="358"/>
      <c r="AE95" s="358"/>
      <c r="AF95" s="325" t="e">
        <f>VLOOKUP(U95,MOVIL!$C:$CG,3,0)</f>
        <v>#N/A</v>
      </c>
      <c r="AG95" s="326">
        <f t="shared" ref="AG95:AG99" si="114">+AB95</f>
        <v>0</v>
      </c>
      <c r="AH95" s="326">
        <f t="shared" ref="AH95:AH99" si="115">+U95</f>
        <v>0</v>
      </c>
      <c r="AI95" s="326" t="e">
        <f t="shared" ref="AI95:AI99" si="116">ROUNDUP((IF(AF95="SOCIO",(AG95*0.85),(AG95*0.7))),-3)</f>
        <v>#N/A</v>
      </c>
      <c r="AJ95" s="326" t="e">
        <f t="shared" ref="AJ95:AJ99" si="117">IF(AF95="PROPIO","0%",IF(AF95="SOCIO","7,5%","11,5%"))</f>
        <v>#N/A</v>
      </c>
      <c r="AK95" s="326" t="e">
        <f t="shared" ref="AK95:AK99" si="118">+AI95*AJ95</f>
        <v>#N/A</v>
      </c>
      <c r="AL95" s="467" t="e">
        <f t="shared" ref="AL95:AL99" si="119">IF(AF95="PROPIO","",AI95*3.5%)</f>
        <v>#N/A</v>
      </c>
      <c r="AM95" s="467" t="e">
        <f t="shared" ref="AM95:AM99" si="120">IF(AF95="PROPIO","",AI95*4.14%)</f>
        <v>#N/A</v>
      </c>
      <c r="AN95" s="326" t="e">
        <f t="shared" ref="AN95:AN99" si="121">+AI95-AK95</f>
        <v>#N/A</v>
      </c>
      <c r="AO95" s="326" t="e">
        <f t="shared" ref="AO95:AO99" si="122">+AB95-AI95</f>
        <v>#N/A</v>
      </c>
      <c r="AP95" s="326"/>
      <c r="AQ95" s="349" t="s">
        <v>2183</v>
      </c>
    </row>
    <row r="96" spans="1:43" customFormat="1" ht="16.5" hidden="1" customHeight="1" x14ac:dyDescent="0.25">
      <c r="A96" s="175">
        <v>89</v>
      </c>
      <c r="B96" s="360" t="s">
        <v>2114</v>
      </c>
      <c r="C96" s="476" t="s">
        <v>2935</v>
      </c>
      <c r="D96" s="361" t="s">
        <v>2093</v>
      </c>
      <c r="E96" s="362">
        <v>166</v>
      </c>
      <c r="F96" s="363" t="s">
        <v>228</v>
      </c>
      <c r="G96" s="363" t="s">
        <v>2115</v>
      </c>
      <c r="H96" s="368" t="s">
        <v>2100</v>
      </c>
      <c r="I96" s="363" t="s">
        <v>2046</v>
      </c>
      <c r="J96" s="322">
        <v>3</v>
      </c>
      <c r="K96" s="322">
        <v>46</v>
      </c>
      <c r="L96" s="415">
        <v>45607</v>
      </c>
      <c r="M96" s="365">
        <v>0.25</v>
      </c>
      <c r="N96" s="361">
        <v>45609</v>
      </c>
      <c r="O96" s="365">
        <v>0.75</v>
      </c>
      <c r="P96" s="366" t="s">
        <v>2116</v>
      </c>
      <c r="Q96" s="322">
        <v>3123582808</v>
      </c>
      <c r="R96" s="349" t="s">
        <v>2098</v>
      </c>
      <c r="S96" s="386" t="s">
        <v>2098</v>
      </c>
      <c r="T96" s="396" t="s">
        <v>1557</v>
      </c>
      <c r="U96" s="319"/>
      <c r="V96" s="324" t="e">
        <f>VLOOKUP(U96,MOVIL!$C$7:CA293,2,0)</f>
        <v>#N/A</v>
      </c>
      <c r="W96" s="324" t="e">
        <f>VLOOKUP(U96,MOVIL!$C$7:$BX$200,5,0)</f>
        <v>#N/A</v>
      </c>
      <c r="X96" s="325" t="e">
        <f>VLOOKUP(V96,MOVIL!$D$7:BY295,6,0)</f>
        <v>#N/A</v>
      </c>
      <c r="Y96" s="324"/>
      <c r="Z96" s="324"/>
      <c r="AA96" s="324"/>
      <c r="AB96" s="326"/>
      <c r="AC96" s="358"/>
      <c r="AD96" s="358"/>
      <c r="AE96" s="358"/>
      <c r="AF96" s="325" t="e">
        <f>VLOOKUP(U96,MOVIL!$C:$CG,3,0)</f>
        <v>#N/A</v>
      </c>
      <c r="AG96" s="326">
        <f t="shared" si="114"/>
        <v>0</v>
      </c>
      <c r="AH96" s="326">
        <f t="shared" si="115"/>
        <v>0</v>
      </c>
      <c r="AI96" s="326" t="e">
        <f t="shared" si="116"/>
        <v>#N/A</v>
      </c>
      <c r="AJ96" s="326" t="e">
        <f t="shared" si="117"/>
        <v>#N/A</v>
      </c>
      <c r="AK96" s="326" t="e">
        <f t="shared" si="118"/>
        <v>#N/A</v>
      </c>
      <c r="AL96" s="467" t="e">
        <f t="shared" si="119"/>
        <v>#N/A</v>
      </c>
      <c r="AM96" s="467" t="e">
        <f t="shared" si="120"/>
        <v>#N/A</v>
      </c>
      <c r="AN96" s="326" t="e">
        <f t="shared" si="121"/>
        <v>#N/A</v>
      </c>
      <c r="AO96" s="326" t="e">
        <f t="shared" si="122"/>
        <v>#N/A</v>
      </c>
      <c r="AP96" s="326"/>
      <c r="AQ96" s="349" t="s">
        <v>2183</v>
      </c>
    </row>
    <row r="97" spans="1:43" customFormat="1" ht="16.5" hidden="1" customHeight="1" x14ac:dyDescent="0.25">
      <c r="A97" s="175">
        <v>90</v>
      </c>
      <c r="B97" s="360" t="s">
        <v>2130</v>
      </c>
      <c r="C97" s="476" t="s">
        <v>2935</v>
      </c>
      <c r="D97" s="361">
        <v>45595</v>
      </c>
      <c r="E97" s="362">
        <v>278</v>
      </c>
      <c r="F97" s="363" t="s">
        <v>336</v>
      </c>
      <c r="G97" s="363" t="s">
        <v>336</v>
      </c>
      <c r="H97" s="368" t="s">
        <v>2036</v>
      </c>
      <c r="I97" s="364" t="s">
        <v>2037</v>
      </c>
      <c r="J97" s="322">
        <v>1</v>
      </c>
      <c r="K97" s="322">
        <v>10</v>
      </c>
      <c r="L97" s="415">
        <v>45608</v>
      </c>
      <c r="M97" s="365">
        <v>0.22916666666666666</v>
      </c>
      <c r="N97" s="361">
        <v>45608</v>
      </c>
      <c r="O97" s="365">
        <v>0.6875</v>
      </c>
      <c r="P97" s="366" t="s">
        <v>2131</v>
      </c>
      <c r="Q97" s="322" t="s">
        <v>2132</v>
      </c>
      <c r="R97" s="349" t="s">
        <v>2098</v>
      </c>
      <c r="S97" s="386" t="s">
        <v>2098</v>
      </c>
      <c r="T97" s="387" t="s">
        <v>1557</v>
      </c>
      <c r="U97" s="319"/>
      <c r="V97" s="324" t="e">
        <f>VLOOKUP(U97,MOVIL!$C$7:CA294,2,0)</f>
        <v>#N/A</v>
      </c>
      <c r="W97" s="324" t="e">
        <f>VLOOKUP(U97,MOVIL!$C$7:$BX$200,5,0)</f>
        <v>#N/A</v>
      </c>
      <c r="X97" s="325" t="e">
        <f>VLOOKUP(V97,MOVIL!$D$7:BY296,6,0)</f>
        <v>#N/A</v>
      </c>
      <c r="Y97" s="324"/>
      <c r="Z97" s="324"/>
      <c r="AA97" s="324"/>
      <c r="AB97" s="326"/>
      <c r="AC97" s="324"/>
      <c r="AD97" s="324"/>
      <c r="AE97" s="324"/>
      <c r="AF97" s="325" t="e">
        <f>VLOOKUP(U97,MOVIL!$C:$CG,3,0)</f>
        <v>#N/A</v>
      </c>
      <c r="AG97" s="326">
        <f t="shared" si="114"/>
        <v>0</v>
      </c>
      <c r="AH97" s="326">
        <f t="shared" si="115"/>
        <v>0</v>
      </c>
      <c r="AI97" s="326" t="e">
        <f t="shared" si="116"/>
        <v>#N/A</v>
      </c>
      <c r="AJ97" s="326" t="e">
        <f t="shared" si="117"/>
        <v>#N/A</v>
      </c>
      <c r="AK97" s="326" t="e">
        <f t="shared" si="118"/>
        <v>#N/A</v>
      </c>
      <c r="AL97" s="467" t="e">
        <f t="shared" si="119"/>
        <v>#N/A</v>
      </c>
      <c r="AM97" s="467" t="e">
        <f t="shared" si="120"/>
        <v>#N/A</v>
      </c>
      <c r="AN97" s="326" t="e">
        <f t="shared" si="121"/>
        <v>#N/A</v>
      </c>
      <c r="AO97" s="326" t="e">
        <f t="shared" si="122"/>
        <v>#N/A</v>
      </c>
      <c r="AP97" s="326"/>
      <c r="AQ97" s="349" t="s">
        <v>2183</v>
      </c>
    </row>
    <row r="98" spans="1:43" customFormat="1" ht="16.5" hidden="1" customHeight="1" x14ac:dyDescent="0.25">
      <c r="A98" s="175">
        <v>91</v>
      </c>
      <c r="B98" s="359"/>
      <c r="C98" s="513" t="s">
        <v>2937</v>
      </c>
      <c r="D98" s="361">
        <v>45601</v>
      </c>
      <c r="E98" s="362">
        <v>57</v>
      </c>
      <c r="F98" s="363" t="s">
        <v>2179</v>
      </c>
      <c r="G98" s="363" t="s">
        <v>2179</v>
      </c>
      <c r="H98" s="364" t="s">
        <v>2177</v>
      </c>
      <c r="I98" s="364" t="s">
        <v>1940</v>
      </c>
      <c r="J98" s="322">
        <v>3</v>
      </c>
      <c r="K98" s="322">
        <v>25</v>
      </c>
      <c r="L98" s="415">
        <v>45608</v>
      </c>
      <c r="M98" s="365">
        <v>0.25</v>
      </c>
      <c r="N98" s="361">
        <v>45610</v>
      </c>
      <c r="O98" s="365" t="s">
        <v>2172</v>
      </c>
      <c r="P98" s="366" t="s">
        <v>2173</v>
      </c>
      <c r="Q98" s="322">
        <v>3125479182</v>
      </c>
      <c r="R98" s="420" t="s">
        <v>2181</v>
      </c>
      <c r="S98" s="386" t="s">
        <v>2098</v>
      </c>
      <c r="T98" s="397" t="s">
        <v>1557</v>
      </c>
      <c r="U98" s="319"/>
      <c r="V98" s="324" t="e">
        <f>VLOOKUP(U98,MOVIL!$C$7:CA295,2,0)</f>
        <v>#N/A</v>
      </c>
      <c r="W98" s="324" t="e">
        <f>VLOOKUP(U98,MOVIL!$C$7:$BX$200,5,0)</f>
        <v>#N/A</v>
      </c>
      <c r="X98" s="325" t="e">
        <f>VLOOKUP(V98,MOVIL!$D$7:BY297,6,0)</f>
        <v>#N/A</v>
      </c>
      <c r="Y98" s="359"/>
      <c r="Z98" s="367"/>
      <c r="AA98" s="359"/>
      <c r="AB98" s="359"/>
      <c r="AC98" s="359"/>
      <c r="AD98" s="359"/>
      <c r="AE98" s="359"/>
      <c r="AF98" s="325" t="e">
        <f>VLOOKUP(U98,MOVIL!$C:$CG,3,0)</f>
        <v>#N/A</v>
      </c>
      <c r="AG98" s="326">
        <f t="shared" si="114"/>
        <v>0</v>
      </c>
      <c r="AH98" s="326">
        <f t="shared" si="115"/>
        <v>0</v>
      </c>
      <c r="AI98" s="326" t="e">
        <f t="shared" si="116"/>
        <v>#N/A</v>
      </c>
      <c r="AJ98" s="326" t="e">
        <f t="shared" si="117"/>
        <v>#N/A</v>
      </c>
      <c r="AK98" s="326" t="e">
        <f t="shared" si="118"/>
        <v>#N/A</v>
      </c>
      <c r="AL98" s="467" t="e">
        <f t="shared" si="119"/>
        <v>#N/A</v>
      </c>
      <c r="AM98" s="467" t="e">
        <f t="shared" si="120"/>
        <v>#N/A</v>
      </c>
      <c r="AN98" s="326" t="e">
        <f t="shared" si="121"/>
        <v>#N/A</v>
      </c>
      <c r="AO98" s="326" t="e">
        <f t="shared" si="122"/>
        <v>#N/A</v>
      </c>
      <c r="AP98" s="326"/>
      <c r="AQ98" s="349" t="s">
        <v>2183</v>
      </c>
    </row>
    <row r="99" spans="1:43" customFormat="1" ht="16.5" hidden="1" customHeight="1" x14ac:dyDescent="0.25">
      <c r="A99" s="175">
        <v>92</v>
      </c>
      <c r="B99" s="360" t="s">
        <v>2133</v>
      </c>
      <c r="C99" s="476" t="s">
        <v>2935</v>
      </c>
      <c r="D99" s="361">
        <v>45595</v>
      </c>
      <c r="E99" s="362">
        <v>244</v>
      </c>
      <c r="F99" s="363" t="s">
        <v>303</v>
      </c>
      <c r="G99" s="363" t="s">
        <v>303</v>
      </c>
      <c r="H99" s="368" t="s">
        <v>2134</v>
      </c>
      <c r="I99" s="364" t="s">
        <v>2135</v>
      </c>
      <c r="J99" s="322">
        <v>1</v>
      </c>
      <c r="K99" s="322">
        <v>21</v>
      </c>
      <c r="L99" s="415">
        <v>45609</v>
      </c>
      <c r="M99" s="365">
        <v>0.25</v>
      </c>
      <c r="N99" s="361">
        <v>45609</v>
      </c>
      <c r="O99" s="365">
        <v>0.66666666666666663</v>
      </c>
      <c r="P99" s="366" t="s">
        <v>2136</v>
      </c>
      <c r="Q99" s="322">
        <v>3108078135</v>
      </c>
      <c r="R99" s="418" t="s">
        <v>2183</v>
      </c>
      <c r="S99" s="386" t="s">
        <v>2098</v>
      </c>
      <c r="T99" s="387" t="s">
        <v>1557</v>
      </c>
      <c r="U99" s="319"/>
      <c r="V99" s="324" t="e">
        <f>VLOOKUP(U99,MOVIL!$C$7:CA296,2,0)</f>
        <v>#N/A</v>
      </c>
      <c r="W99" s="324" t="e">
        <f>VLOOKUP(U99,MOVIL!$C$7:$BX$200,5,0)</f>
        <v>#N/A</v>
      </c>
      <c r="X99" s="325" t="e">
        <f>VLOOKUP(V99,MOVIL!$D$7:BY298,6,0)</f>
        <v>#N/A</v>
      </c>
      <c r="Y99" s="324"/>
      <c r="Z99" s="324"/>
      <c r="AA99" s="324"/>
      <c r="AB99" s="326"/>
      <c r="AC99" s="324"/>
      <c r="AD99" s="324"/>
      <c r="AE99" s="324"/>
      <c r="AF99" s="325" t="e">
        <f>VLOOKUP(U99,MOVIL!$C:$CG,3,0)</f>
        <v>#N/A</v>
      </c>
      <c r="AG99" s="326">
        <f t="shared" si="114"/>
        <v>0</v>
      </c>
      <c r="AH99" s="326">
        <f t="shared" si="115"/>
        <v>0</v>
      </c>
      <c r="AI99" s="326" t="e">
        <f t="shared" si="116"/>
        <v>#N/A</v>
      </c>
      <c r="AJ99" s="326" t="e">
        <f t="shared" si="117"/>
        <v>#N/A</v>
      </c>
      <c r="AK99" s="326" t="e">
        <f t="shared" si="118"/>
        <v>#N/A</v>
      </c>
      <c r="AL99" s="467" t="e">
        <f t="shared" si="119"/>
        <v>#N/A</v>
      </c>
      <c r="AM99" s="467" t="e">
        <f t="shared" si="120"/>
        <v>#N/A</v>
      </c>
      <c r="AN99" s="326" t="e">
        <f t="shared" si="121"/>
        <v>#N/A</v>
      </c>
      <c r="AO99" s="326" t="e">
        <f t="shared" si="122"/>
        <v>#N/A</v>
      </c>
      <c r="AP99" s="326"/>
      <c r="AQ99" s="349" t="s">
        <v>2183</v>
      </c>
    </row>
    <row r="100" spans="1:43" customFormat="1" ht="16.5" hidden="1" customHeight="1" x14ac:dyDescent="0.25">
      <c r="A100" s="175">
        <v>93</v>
      </c>
      <c r="B100" s="350"/>
      <c r="C100" s="330" t="s">
        <v>2937</v>
      </c>
      <c r="D100" s="342">
        <v>45601</v>
      </c>
      <c r="E100" s="340">
        <v>60</v>
      </c>
      <c r="F100" s="343" t="s">
        <v>2180</v>
      </c>
      <c r="G100" s="343" t="s">
        <v>2180</v>
      </c>
      <c r="H100" s="425" t="s">
        <v>2178</v>
      </c>
      <c r="I100" s="345" t="s">
        <v>1940</v>
      </c>
      <c r="J100" s="179">
        <v>3</v>
      </c>
      <c r="K100" s="179">
        <v>40</v>
      </c>
      <c r="L100" s="414">
        <v>45609</v>
      </c>
      <c r="M100" s="344">
        <v>0.16666666666666666</v>
      </c>
      <c r="N100" s="342">
        <v>45611</v>
      </c>
      <c r="O100" s="344">
        <v>0.97916666666666663</v>
      </c>
      <c r="P100" s="352" t="s">
        <v>2174</v>
      </c>
      <c r="Q100" s="179" t="s">
        <v>2175</v>
      </c>
      <c r="R100" s="370" t="s">
        <v>2182</v>
      </c>
      <c r="S100" s="389">
        <v>88308</v>
      </c>
      <c r="T100" s="384">
        <v>135368</v>
      </c>
      <c r="U100" s="175">
        <v>393</v>
      </c>
      <c r="V100" s="181" t="str">
        <f>VLOOKUP(U100,MOVIL!$C$7:CA309,2,0)</f>
        <v>LCO459</v>
      </c>
      <c r="W100" s="181" t="str">
        <f>VLOOKUP(U100,MOVIL!$C$7:$BX$200,5,0)</f>
        <v>DUEÑAS SOTO WILLIAM</v>
      </c>
      <c r="X100" s="309">
        <f>VLOOKUP(V100,MOVIL!$D$7:BY311,6,0)</f>
        <v>3103348003</v>
      </c>
      <c r="Y100" s="181">
        <v>5500000</v>
      </c>
      <c r="Z100" s="186"/>
      <c r="AA100" s="350"/>
      <c r="AB100" s="182">
        <f>Y100+(AA100*Z100)</f>
        <v>5500000</v>
      </c>
      <c r="AC100" s="350"/>
      <c r="AD100" s="350"/>
      <c r="AE100" s="350"/>
      <c r="AF100" s="309" t="str">
        <f>VLOOKUP(U100,MOVIL!$C:$CG,3,0)</f>
        <v>SOCIO-AFILIADO</v>
      </c>
      <c r="AG100" s="110">
        <f>+AB100-(AB100*(3.5%+0.414%+1.1%+0.5%+2%))</f>
        <v>5086730</v>
      </c>
      <c r="AH100" s="110">
        <f>+U100</f>
        <v>393</v>
      </c>
      <c r="AI100" s="182">
        <f>ROUNDUP((IF(AF100="SOCIO",(AG100*0.95),(AG100*0.85))),-3)</f>
        <v>4324000</v>
      </c>
      <c r="AJ100" s="184" t="str">
        <f>IF(AF100="SOCIO","7,5%","11,5%")</f>
        <v>11,5%</v>
      </c>
      <c r="AK100" s="182">
        <f>+AI100*AJ100</f>
        <v>497260</v>
      </c>
      <c r="AL100" s="182">
        <f>+AI100*3.5%</f>
        <v>151340</v>
      </c>
      <c r="AM100" s="182">
        <f>+AI100*0.414%</f>
        <v>17901.359999999997</v>
      </c>
      <c r="AN100" s="182">
        <f>+AI100-AK100</f>
        <v>3826740</v>
      </c>
      <c r="AO100" s="182">
        <f>+AB100-AI100</f>
        <v>1176000</v>
      </c>
      <c r="AP100" s="182"/>
      <c r="AQ100" s="417">
        <v>45627</v>
      </c>
    </row>
    <row r="101" spans="1:43" customFormat="1" ht="16.5" hidden="1" customHeight="1" x14ac:dyDescent="0.25">
      <c r="A101" s="175">
        <v>94</v>
      </c>
      <c r="B101" s="350"/>
      <c r="C101" s="330" t="s">
        <v>2937</v>
      </c>
      <c r="D101" s="342">
        <v>45601</v>
      </c>
      <c r="E101" s="340">
        <v>60</v>
      </c>
      <c r="F101" s="343" t="s">
        <v>2180</v>
      </c>
      <c r="G101" s="343" t="s">
        <v>2180</v>
      </c>
      <c r="H101" s="425" t="s">
        <v>2178</v>
      </c>
      <c r="I101" s="345" t="s">
        <v>1940</v>
      </c>
      <c r="J101" s="179">
        <v>3</v>
      </c>
      <c r="K101" s="179">
        <v>40</v>
      </c>
      <c r="L101" s="414">
        <v>45609</v>
      </c>
      <c r="M101" s="344">
        <v>0.16666666666666666</v>
      </c>
      <c r="N101" s="342">
        <v>45611</v>
      </c>
      <c r="O101" s="344">
        <v>0.97916666666666663</v>
      </c>
      <c r="P101" s="352" t="s">
        <v>2174</v>
      </c>
      <c r="Q101" s="179" t="s">
        <v>2175</v>
      </c>
      <c r="R101" s="370" t="s">
        <v>2182</v>
      </c>
      <c r="S101" s="389">
        <v>88308</v>
      </c>
      <c r="T101" s="384">
        <v>135369</v>
      </c>
      <c r="U101" s="175">
        <v>391</v>
      </c>
      <c r="V101" s="181" t="str">
        <f>VLOOKUP(U101,MOVIL!$C$7:CA310,2,0)</f>
        <v>KNZ845</v>
      </c>
      <c r="W101" s="181" t="str">
        <f>VLOOKUP(U101,MOVIL!$C$7:$BX$200,5,0)</f>
        <v>MORALES SANCHEZ OSCAR ARMANDO</v>
      </c>
      <c r="X101" s="309">
        <f>VLOOKUP(V101,MOVIL!$D$7:BY312,6,0)</f>
        <v>3147160926</v>
      </c>
      <c r="Y101" s="181">
        <v>5500000</v>
      </c>
      <c r="Z101" s="186"/>
      <c r="AA101" s="350"/>
      <c r="AB101" s="182">
        <f>Y101+(AA101*Z101)</f>
        <v>5500000</v>
      </c>
      <c r="AC101" s="350"/>
      <c r="AD101" s="350"/>
      <c r="AE101" s="350"/>
      <c r="AF101" s="309" t="str">
        <f>VLOOKUP(U101,MOVIL!$C:$CG,3,0)</f>
        <v>SOCIO</v>
      </c>
      <c r="AG101" s="110">
        <f>+AB101-(AB101*(3.5%+0.414%+1.1%+0.5%+2%))</f>
        <v>5086730</v>
      </c>
      <c r="AH101" s="110">
        <f>+U101</f>
        <v>391</v>
      </c>
      <c r="AI101" s="182">
        <f>ROUNDUP((IF(AF101="SOCIO",(AG101*0.95),(AG101*0.8))),-3)</f>
        <v>4833000</v>
      </c>
      <c r="AJ101" s="184" t="str">
        <f>IF(AF101="SOCIO","7,5%","11,5%")</f>
        <v>7,5%</v>
      </c>
      <c r="AK101" s="182">
        <f>+AI101*AJ101</f>
        <v>362475</v>
      </c>
      <c r="AL101" s="182">
        <f>+AI101*3.5%</f>
        <v>169155.00000000003</v>
      </c>
      <c r="AM101" s="182">
        <f>+AI101*0.414%</f>
        <v>20008.62</v>
      </c>
      <c r="AN101" s="182">
        <f>+AI101-AK101</f>
        <v>4470525</v>
      </c>
      <c r="AO101" s="182">
        <f>+AB101-AI101</f>
        <v>667000</v>
      </c>
      <c r="AP101" s="182"/>
      <c r="AQ101" s="417">
        <v>45627</v>
      </c>
    </row>
    <row r="102" spans="1:43" customFormat="1" ht="16.5" hidden="1" customHeight="1" x14ac:dyDescent="0.25">
      <c r="A102" s="175">
        <v>95</v>
      </c>
      <c r="B102" s="341" t="s">
        <v>2150</v>
      </c>
      <c r="C102" s="375" t="s">
        <v>2935</v>
      </c>
      <c r="D102" s="342">
        <v>45597</v>
      </c>
      <c r="E102" s="340">
        <v>32</v>
      </c>
      <c r="F102" s="345" t="s">
        <v>82</v>
      </c>
      <c r="G102" s="345" t="s">
        <v>82</v>
      </c>
      <c r="H102" s="425" t="s">
        <v>2151</v>
      </c>
      <c r="I102" s="357" t="s">
        <v>2007</v>
      </c>
      <c r="J102" s="345">
        <v>5</v>
      </c>
      <c r="K102" s="179">
        <v>64</v>
      </c>
      <c r="L102" s="414">
        <v>45610</v>
      </c>
      <c r="M102" s="344">
        <v>0.29166666666666669</v>
      </c>
      <c r="N102" s="342">
        <v>45614</v>
      </c>
      <c r="O102" s="344">
        <v>0.5</v>
      </c>
      <c r="P102" s="352" t="s">
        <v>2008</v>
      </c>
      <c r="Q102" s="179">
        <v>3132633405</v>
      </c>
      <c r="R102" s="350"/>
      <c r="S102" s="389">
        <v>88328</v>
      </c>
      <c r="T102" s="384">
        <v>135439</v>
      </c>
      <c r="U102" s="175">
        <v>365</v>
      </c>
      <c r="V102" s="181" t="str">
        <f>VLOOKUP(U102,MOVIL!$C$7:CA300,2,0)</f>
        <v>GUU603</v>
      </c>
      <c r="W102" s="181" t="str">
        <f>VLOOKUP(U102,MOVIL!$C$7:$BX$200,5,0)</f>
        <v>PRIETO ANGEL ALBERTO</v>
      </c>
      <c r="X102" s="309">
        <f>VLOOKUP(V102,MOVIL!$D$7:BY302,6,0)</f>
        <v>3115313145</v>
      </c>
      <c r="Y102" s="181">
        <v>7000000</v>
      </c>
      <c r="Z102" s="186"/>
      <c r="AA102" s="350"/>
      <c r="AB102" s="182">
        <f>Y102+(AA102*Z102)</f>
        <v>7000000</v>
      </c>
      <c r="AC102" s="350"/>
      <c r="AD102" s="350"/>
      <c r="AE102" s="350"/>
      <c r="AF102" s="309" t="str">
        <f>VLOOKUP(U102,MOVIL!$C:$CG,3,0)</f>
        <v>SOCIO</v>
      </c>
      <c r="AG102" s="110">
        <f>+AB102-(AB102*(3.5%+0.414%+1.1%+0.5%+2%))</f>
        <v>6474020</v>
      </c>
      <c r="AH102" s="110">
        <f>+U102</f>
        <v>365</v>
      </c>
      <c r="AI102" s="182">
        <f>ROUNDUP((IF(AF102="SOCIO",(AG102*0.95),(AG102*0.8))),-3)</f>
        <v>6151000</v>
      </c>
      <c r="AJ102" s="184" t="str">
        <f>IF(AF102="SOCIO","7,5%","11,5%")</f>
        <v>7,5%</v>
      </c>
      <c r="AK102" s="182">
        <f>+AI102*AJ102</f>
        <v>461325</v>
      </c>
      <c r="AL102" s="182">
        <f>+AI102*3.5%</f>
        <v>215285.00000000003</v>
      </c>
      <c r="AM102" s="182">
        <f>+AI102*0.414%</f>
        <v>25465.139999999996</v>
      </c>
      <c r="AN102" s="182">
        <f>+AI102-AK102</f>
        <v>5689675</v>
      </c>
      <c r="AO102" s="182">
        <f>+AB102-AI102</f>
        <v>849000</v>
      </c>
      <c r="AP102" s="182"/>
      <c r="AQ102" s="417">
        <v>45627</v>
      </c>
    </row>
    <row r="103" spans="1:43" customFormat="1" ht="16.5" hidden="1" customHeight="1" x14ac:dyDescent="0.25">
      <c r="A103" s="175">
        <v>96</v>
      </c>
      <c r="B103" s="341" t="s">
        <v>2150</v>
      </c>
      <c r="C103" s="375" t="s">
        <v>2935</v>
      </c>
      <c r="D103" s="342">
        <v>45597</v>
      </c>
      <c r="E103" s="340">
        <v>32</v>
      </c>
      <c r="F103" s="345" t="s">
        <v>82</v>
      </c>
      <c r="G103" s="345" t="s">
        <v>82</v>
      </c>
      <c r="H103" s="425" t="s">
        <v>2151</v>
      </c>
      <c r="I103" s="357" t="s">
        <v>2007</v>
      </c>
      <c r="J103" s="345">
        <v>5</v>
      </c>
      <c r="K103" s="179">
        <v>64</v>
      </c>
      <c r="L103" s="414">
        <v>45610</v>
      </c>
      <c r="M103" s="344">
        <v>0.29166666666666669</v>
      </c>
      <c r="N103" s="342">
        <v>45614</v>
      </c>
      <c r="O103" s="344">
        <v>0.5</v>
      </c>
      <c r="P103" s="352" t="s">
        <v>2008</v>
      </c>
      <c r="Q103" s="179">
        <v>3132633405</v>
      </c>
      <c r="R103" s="350"/>
      <c r="S103" s="389">
        <v>88328</v>
      </c>
      <c r="T103" s="384">
        <v>135438</v>
      </c>
      <c r="U103" s="175">
        <v>52</v>
      </c>
      <c r="V103" s="181" t="str">
        <f>VLOOKUP(U103,MOVIL!$C$7:CA301,2,0)</f>
        <v>NHT929</v>
      </c>
      <c r="W103" s="181" t="str">
        <f>VLOOKUP(U103,MOVIL!$C$7:$BX$200,5,0)</f>
        <v>CARREÑO RAMIREZ JHON ARTURO</v>
      </c>
      <c r="X103" s="309">
        <f>VLOOKUP(V103,MOVIL!$D$7:BY303,6,0)</f>
        <v>3105144527</v>
      </c>
      <c r="Y103" s="181">
        <v>6300000</v>
      </c>
      <c r="Z103" s="186"/>
      <c r="AA103" s="350"/>
      <c r="AB103" s="182">
        <f>Y103+(AA103*Z103)</f>
        <v>6300000</v>
      </c>
      <c r="AC103" s="350"/>
      <c r="AD103" s="350"/>
      <c r="AE103" s="350"/>
      <c r="AF103" s="309" t="str">
        <f>VLOOKUP(U103,MOVIL!$C:$CG,3,0)</f>
        <v>SOCIO</v>
      </c>
      <c r="AG103" s="110">
        <f>+AB103-(AB103*(3.5%+0.414%+1.1%+0.5%+2%))</f>
        <v>5826618</v>
      </c>
      <c r="AH103" s="110">
        <f>+U103</f>
        <v>52</v>
      </c>
      <c r="AI103" s="182">
        <f>ROUNDUP((IF(AF103="SOCIO",(AG103*0.95),(AG103*0.8))),-3)</f>
        <v>5536000</v>
      </c>
      <c r="AJ103" s="184" t="str">
        <f>IF(AF103="SOCIO","7,5%","11,5%")</f>
        <v>7,5%</v>
      </c>
      <c r="AK103" s="182">
        <f>+AI103*AJ103</f>
        <v>415200</v>
      </c>
      <c r="AL103" s="182">
        <f>+AI103*3.5%</f>
        <v>193760.00000000003</v>
      </c>
      <c r="AM103" s="182">
        <f>+AI103*0.414%</f>
        <v>22919.039999999997</v>
      </c>
      <c r="AN103" s="182">
        <f>+AI103-AK103</f>
        <v>5120800</v>
      </c>
      <c r="AO103" s="182">
        <f>+AB103-AI103</f>
        <v>764000</v>
      </c>
      <c r="AP103" s="182"/>
      <c r="AQ103" s="417">
        <v>45627</v>
      </c>
    </row>
    <row r="104" spans="1:43" s="347" customFormat="1" ht="16.5" hidden="1" customHeight="1" x14ac:dyDescent="0.25">
      <c r="A104" s="175">
        <v>97</v>
      </c>
      <c r="B104" s="359"/>
      <c r="C104" s="338" t="s">
        <v>1986</v>
      </c>
      <c r="D104" s="361">
        <v>45602</v>
      </c>
      <c r="E104" s="362">
        <v>71</v>
      </c>
      <c r="F104" s="363" t="s">
        <v>2164</v>
      </c>
      <c r="G104" s="363" t="s">
        <v>2164</v>
      </c>
      <c r="H104" s="364" t="s">
        <v>2167</v>
      </c>
      <c r="I104" s="364" t="s">
        <v>2170</v>
      </c>
      <c r="J104" s="322">
        <v>5</v>
      </c>
      <c r="K104" s="322">
        <v>9</v>
      </c>
      <c r="L104" s="415">
        <v>45610</v>
      </c>
      <c r="M104" s="365">
        <v>2.0833333333333332E-2</v>
      </c>
      <c r="N104" s="361">
        <v>45614</v>
      </c>
      <c r="O104" s="365">
        <v>0.70833333333333337</v>
      </c>
      <c r="P104" s="366" t="s">
        <v>2160</v>
      </c>
      <c r="Q104" s="322">
        <v>3125430874</v>
      </c>
      <c r="R104" s="420" t="s">
        <v>2098</v>
      </c>
      <c r="S104" s="386" t="s">
        <v>2098</v>
      </c>
      <c r="T104" s="386" t="s">
        <v>1557</v>
      </c>
      <c r="U104" s="319"/>
      <c r="V104" s="324" t="e">
        <f>VLOOKUP(U104,MOVIL!$C$7:CA301,2,0)</f>
        <v>#N/A</v>
      </c>
      <c r="W104" s="324" t="e">
        <f>VLOOKUP(U104,MOVIL!$C$7:$BX$200,5,0)</f>
        <v>#N/A</v>
      </c>
      <c r="X104" s="325" t="e">
        <f>VLOOKUP(V104,MOVIL!$D$7:BY303,6,0)</f>
        <v>#N/A</v>
      </c>
      <c r="Y104" s="324"/>
      <c r="Z104" s="367"/>
      <c r="AA104" s="359"/>
      <c r="AB104" s="326"/>
      <c r="AC104" s="359"/>
      <c r="AD104" s="359"/>
      <c r="AE104" s="359"/>
      <c r="AF104" s="325" t="e">
        <f>VLOOKUP(U104,MOVIL!$C:$CG,3,0)</f>
        <v>#N/A</v>
      </c>
      <c r="AG104" s="326">
        <f t="shared" ref="AG104" si="123">+AB104</f>
        <v>0</v>
      </c>
      <c r="AH104" s="326">
        <f t="shared" ref="AH104" si="124">+U104</f>
        <v>0</v>
      </c>
      <c r="AI104" s="326" t="e">
        <f>ROUNDUP((IF(AF104="SOCIO",(AG104*0.85),(AG104*0.7))),-3)</f>
        <v>#N/A</v>
      </c>
      <c r="AJ104" s="326" t="e">
        <f t="shared" ref="AJ104" si="125">IF(AF104="PROPIO","0%",IF(AF104="SOCIO","7,5%","11,5%"))</f>
        <v>#N/A</v>
      </c>
      <c r="AK104" s="326" t="e">
        <f t="shared" ref="AK104" si="126">+AI104*AJ104</f>
        <v>#N/A</v>
      </c>
      <c r="AL104" s="467" t="e">
        <f t="shared" ref="AL104" si="127">IF(AF104="PROPIO","",AI104*3.5%)</f>
        <v>#N/A</v>
      </c>
      <c r="AM104" s="467" t="e">
        <f t="shared" ref="AM104" si="128">IF(AF104="PROPIO","",AI104*4.14%)</f>
        <v>#N/A</v>
      </c>
      <c r="AN104" s="326" t="e">
        <f t="shared" ref="AN104" si="129">+AI104-AK104</f>
        <v>#N/A</v>
      </c>
      <c r="AO104" s="326" t="e">
        <f t="shared" ref="AO104" si="130">+AB104-AI104</f>
        <v>#N/A</v>
      </c>
      <c r="AP104" s="326"/>
      <c r="AQ104" s="349" t="s">
        <v>2183</v>
      </c>
    </row>
    <row r="105" spans="1:43" s="347" customFormat="1" ht="16.5" hidden="1" customHeight="1" x14ac:dyDescent="0.2">
      <c r="A105" s="175">
        <v>98</v>
      </c>
      <c r="B105" s="341"/>
      <c r="C105" s="341" t="s">
        <v>1896</v>
      </c>
      <c r="D105" s="342">
        <v>45579</v>
      </c>
      <c r="E105" s="340">
        <v>117</v>
      </c>
      <c r="F105" s="345" t="s">
        <v>2275</v>
      </c>
      <c r="G105" s="345" t="s">
        <v>2275</v>
      </c>
      <c r="H105" s="425" t="s">
        <v>1995</v>
      </c>
      <c r="I105" s="345" t="s">
        <v>2276</v>
      </c>
      <c r="J105" s="179">
        <v>4</v>
      </c>
      <c r="K105" s="179">
        <v>45</v>
      </c>
      <c r="L105" s="414">
        <v>45611</v>
      </c>
      <c r="M105" s="344">
        <v>0.375</v>
      </c>
      <c r="N105" s="342">
        <v>45614</v>
      </c>
      <c r="O105" s="344">
        <v>0.70833333333333337</v>
      </c>
      <c r="P105" s="352" t="s">
        <v>2277</v>
      </c>
      <c r="Q105" s="179">
        <v>3174314584</v>
      </c>
      <c r="R105" s="181"/>
      <c r="S105" s="389">
        <v>88355</v>
      </c>
      <c r="T105" s="384">
        <v>135490</v>
      </c>
      <c r="U105" s="175">
        <v>390</v>
      </c>
      <c r="V105" s="181" t="str">
        <f>VLOOKUP(U105,MOVIL!$C$7:CA302,2,0)</f>
        <v>KNZ843</v>
      </c>
      <c r="W105" s="181" t="str">
        <f>VLOOKUP(U105,MOVIL!$C$7:$BX$200,5,0)</f>
        <v>SEPULVEDA FIGUEROA JULIO CESAR</v>
      </c>
      <c r="X105" s="309">
        <f>VLOOKUP(V105,MOVIL!$D$7:BY304,6,0)</f>
        <v>3202728427</v>
      </c>
      <c r="Y105" s="181">
        <v>5500000</v>
      </c>
      <c r="Z105" s="181"/>
      <c r="AA105" s="181"/>
      <c r="AB105" s="181">
        <f>Y105+(AA105*Z105)</f>
        <v>5500000</v>
      </c>
      <c r="AC105" s="181"/>
      <c r="AD105" s="181"/>
      <c r="AE105" s="181"/>
      <c r="AF105" s="309" t="str">
        <f>VLOOKUP(U105,MOVIL!$C:$CG,3,0)</f>
        <v>SOCIO</v>
      </c>
      <c r="AG105" s="400">
        <f>+AB105-(AB105*(3.5%+0.414%+1.1%+0.5%+2%))</f>
        <v>5086730</v>
      </c>
      <c r="AH105" s="400">
        <f>+U105</f>
        <v>390</v>
      </c>
      <c r="AI105" s="182">
        <f>ROUNDUP((IF(AF105="SOCIO",(AG105*0.95),(AG105*0.8))),-3)</f>
        <v>4833000</v>
      </c>
      <c r="AJ105" s="184" t="str">
        <f>IF(AF105="SOCIO","7,5%","11,5%")</f>
        <v>7,5%</v>
      </c>
      <c r="AK105" s="181">
        <f>+AI105*AJ105</f>
        <v>362475</v>
      </c>
      <c r="AL105" s="181">
        <f>+AI105*3.5%</f>
        <v>169155.00000000003</v>
      </c>
      <c r="AM105" s="181">
        <f>+AI105*0.414%</f>
        <v>20008.62</v>
      </c>
      <c r="AN105" s="181">
        <f>+AI105-AK105</f>
        <v>4470525</v>
      </c>
      <c r="AO105" s="182">
        <f>+AB105-AI105</f>
        <v>667000</v>
      </c>
      <c r="AP105" s="182"/>
      <c r="AQ105" s="417">
        <v>45627</v>
      </c>
    </row>
    <row r="106" spans="1:43" customFormat="1" ht="16.5" hidden="1" customHeight="1" x14ac:dyDescent="0.25">
      <c r="A106" s="175">
        <v>99</v>
      </c>
      <c r="B106" s="350"/>
      <c r="C106" s="330" t="s">
        <v>1986</v>
      </c>
      <c r="D106" s="342">
        <v>45602</v>
      </c>
      <c r="E106" s="340">
        <v>73</v>
      </c>
      <c r="F106" s="343" t="s">
        <v>2165</v>
      </c>
      <c r="G106" s="343" t="s">
        <v>2165</v>
      </c>
      <c r="H106" s="425" t="s">
        <v>2168</v>
      </c>
      <c r="I106" s="345" t="s">
        <v>2170</v>
      </c>
      <c r="J106" s="179">
        <v>5</v>
      </c>
      <c r="K106" s="179">
        <v>8</v>
      </c>
      <c r="L106" s="414">
        <v>45612</v>
      </c>
      <c r="M106" s="344">
        <v>0.20833333333333334</v>
      </c>
      <c r="N106" s="342">
        <v>45616</v>
      </c>
      <c r="O106" s="344">
        <v>0.75</v>
      </c>
      <c r="P106" s="352" t="s">
        <v>2161</v>
      </c>
      <c r="Q106" s="179">
        <v>3224214562</v>
      </c>
      <c r="R106" s="350"/>
      <c r="S106" s="389">
        <v>88365</v>
      </c>
      <c r="T106" s="384">
        <v>135592</v>
      </c>
      <c r="U106" s="175">
        <v>395</v>
      </c>
      <c r="V106" s="181" t="str">
        <f>VLOOKUP(U106,MOVIL!$C$7:CA310,2,0)</f>
        <v>LZN926</v>
      </c>
      <c r="W106" s="181" t="str">
        <f>VLOOKUP(U106,MOVIL!$C$7:$BX$200,5,0)</f>
        <v xml:space="preserve">HENAO ARENAS JHON JAIRO </v>
      </c>
      <c r="X106" s="309" t="str">
        <f>VLOOKUP(V106,MOVIL!$D$7:BY312,6,0)</f>
        <v>3214286233-3115314584</v>
      </c>
      <c r="Y106" s="181">
        <v>10625000</v>
      </c>
      <c r="Z106" s="186"/>
      <c r="AA106" s="350"/>
      <c r="AB106" s="182">
        <f>Y106+(AA106*Z106)</f>
        <v>10625000</v>
      </c>
      <c r="AC106" s="350"/>
      <c r="AD106" s="350"/>
      <c r="AE106" s="350"/>
      <c r="AF106" s="309" t="str">
        <f>VLOOKUP(U106,MOVIL!$C:$CG,3,0)</f>
        <v>SOCIO</v>
      </c>
      <c r="AG106" s="110">
        <f>+AB106-(AB106*(3.5%+0.414%+1.1%+0.5%+2%))</f>
        <v>9826637.5</v>
      </c>
      <c r="AH106" s="110">
        <f>+U106</f>
        <v>395</v>
      </c>
      <c r="AI106" s="182">
        <f>ROUNDUP((IF(AF106="SOCIO",(AG106*0.95),(AG106*0.8))),-3)</f>
        <v>9336000</v>
      </c>
      <c r="AJ106" s="184" t="str">
        <f>IF(AF106="SOCIO","7,5%","11,5%")</f>
        <v>7,5%</v>
      </c>
      <c r="AK106" s="182">
        <f>+AI106*AJ106</f>
        <v>700200</v>
      </c>
      <c r="AL106" s="182">
        <f>+AI106*3.5%</f>
        <v>326760.00000000006</v>
      </c>
      <c r="AM106" s="182">
        <f>+AI106*0.414%</f>
        <v>38651.039999999994</v>
      </c>
      <c r="AN106" s="182">
        <f>+AI106-AK106</f>
        <v>8635800</v>
      </c>
      <c r="AO106" s="182">
        <f>+AB106-AI106</f>
        <v>1289000</v>
      </c>
      <c r="AP106" s="182"/>
      <c r="AQ106" s="417">
        <v>45627</v>
      </c>
    </row>
    <row r="107" spans="1:43" customFormat="1" ht="16.5" hidden="1" customHeight="1" x14ac:dyDescent="0.25">
      <c r="A107" s="175">
        <v>100</v>
      </c>
      <c r="B107" s="401"/>
      <c r="C107" s="330" t="s">
        <v>2937</v>
      </c>
      <c r="D107" s="376">
        <v>45601</v>
      </c>
      <c r="E107" s="377">
        <v>65</v>
      </c>
      <c r="F107" s="402" t="s">
        <v>1932</v>
      </c>
      <c r="G107" s="402" t="s">
        <v>1932</v>
      </c>
      <c r="H107" s="426" t="s">
        <v>1937</v>
      </c>
      <c r="I107" s="378" t="s">
        <v>1940</v>
      </c>
      <c r="J107" s="333">
        <v>2</v>
      </c>
      <c r="K107" s="333">
        <v>40</v>
      </c>
      <c r="L107" s="416">
        <v>45613</v>
      </c>
      <c r="M107" s="379">
        <v>0.20833333333333334</v>
      </c>
      <c r="N107" s="376">
        <v>45614</v>
      </c>
      <c r="O107" s="379" t="s">
        <v>2176</v>
      </c>
      <c r="P107" s="381" t="s">
        <v>1946</v>
      </c>
      <c r="Q107" s="333" t="s">
        <v>1947</v>
      </c>
      <c r="R107" s="381"/>
      <c r="S107" s="403">
        <v>88379</v>
      </c>
      <c r="T107" s="385">
        <v>135538</v>
      </c>
      <c r="U107" s="175">
        <v>332</v>
      </c>
      <c r="V107" s="336" t="str">
        <f>VLOOKUP(U107,MOVIL!$C$7:CA311,2,0)</f>
        <v>EXX669</v>
      </c>
      <c r="W107" s="336" t="str">
        <f>VLOOKUP(U107,MOVIL!$C$7:$BX$200,5,0)</f>
        <v>DUEÑAS SOTO EDGAR ALFONSO</v>
      </c>
      <c r="X107" s="339">
        <f>VLOOKUP(V107,MOVIL!$D$7:BY313,6,0)</f>
        <v>3192732121</v>
      </c>
      <c r="Y107" s="181">
        <v>5000000</v>
      </c>
      <c r="Z107" s="404"/>
      <c r="AA107" s="401"/>
      <c r="AB107" s="405">
        <f>Y107+(AA107*Z107)</f>
        <v>5000000</v>
      </c>
      <c r="AC107" s="401"/>
      <c r="AD107" s="401"/>
      <c r="AE107" s="401"/>
      <c r="AF107" s="309" t="str">
        <f>VLOOKUP(U107,MOVIL!$C:$CG,3,0)</f>
        <v>SOCIO</v>
      </c>
      <c r="AG107" s="406">
        <f>+AB107-(AB107*(3.5%+0.414%+1.1%+0.5%+2%))</f>
        <v>4624300</v>
      </c>
      <c r="AH107" s="406">
        <f>+U107</f>
        <v>332</v>
      </c>
      <c r="AI107" s="182">
        <f>ROUNDUP((IF(AF107="SOCIO",(AG107*0.95),(AG107*0.8))),-3)</f>
        <v>4394000</v>
      </c>
      <c r="AJ107" s="184" t="str">
        <f>IF(AF107="SOCIO","7,5%","11,5%")</f>
        <v>7,5%</v>
      </c>
      <c r="AK107" s="405">
        <f>+AI107*AJ107</f>
        <v>329550</v>
      </c>
      <c r="AL107" s="405">
        <f>+AI107*3.5%</f>
        <v>153790.00000000003</v>
      </c>
      <c r="AM107" s="405">
        <f>+AI107*0.414%</f>
        <v>18191.16</v>
      </c>
      <c r="AN107" s="405">
        <f>+AI107-AK107</f>
        <v>4064450</v>
      </c>
      <c r="AO107" s="182">
        <f>+AB107-AI107</f>
        <v>606000</v>
      </c>
      <c r="AP107" s="182"/>
      <c r="AQ107" s="417">
        <v>45627</v>
      </c>
    </row>
    <row r="108" spans="1:43" customFormat="1" ht="16.5" hidden="1" customHeight="1" x14ac:dyDescent="0.25">
      <c r="A108" s="175">
        <v>101</v>
      </c>
      <c r="B108" s="360" t="s">
        <v>2152</v>
      </c>
      <c r="C108" s="476" t="s">
        <v>2935</v>
      </c>
      <c r="D108" s="361">
        <v>45597</v>
      </c>
      <c r="E108" s="362">
        <v>279</v>
      </c>
      <c r="F108" s="364" t="s">
        <v>337</v>
      </c>
      <c r="G108" s="364" t="s">
        <v>337</v>
      </c>
      <c r="H108" s="364" t="s">
        <v>2153</v>
      </c>
      <c r="I108" s="368" t="s">
        <v>2037</v>
      </c>
      <c r="J108" s="364">
        <v>7</v>
      </c>
      <c r="K108" s="322">
        <v>31</v>
      </c>
      <c r="L108" s="415">
        <v>45614</v>
      </c>
      <c r="M108" s="365">
        <v>0.25</v>
      </c>
      <c r="N108" s="361">
        <v>45620</v>
      </c>
      <c r="O108" s="365">
        <v>0.29166666666666669</v>
      </c>
      <c r="P108" s="366" t="s">
        <v>2154</v>
      </c>
      <c r="Q108" s="322" t="s">
        <v>2155</v>
      </c>
      <c r="R108" s="419" t="s">
        <v>2188</v>
      </c>
      <c r="S108" s="386" t="s">
        <v>2098</v>
      </c>
      <c r="T108" s="386" t="s">
        <v>1557</v>
      </c>
      <c r="U108" s="319"/>
      <c r="V108" s="324" t="e">
        <f>VLOOKUP(U108,MOVIL!$C$7:CA305,2,0)</f>
        <v>#N/A</v>
      </c>
      <c r="W108" s="324" t="e">
        <f>VLOOKUP(U108,MOVIL!$C$7:$BX$200,5,0)</f>
        <v>#N/A</v>
      </c>
      <c r="X108" s="325" t="e">
        <f>VLOOKUP(V108,MOVIL!$D$7:BY307,6,0)</f>
        <v>#N/A</v>
      </c>
      <c r="Y108" s="359"/>
      <c r="Z108" s="367"/>
      <c r="AA108" s="359"/>
      <c r="AB108" s="326"/>
      <c r="AC108" s="359"/>
      <c r="AD108" s="359"/>
      <c r="AE108" s="359"/>
      <c r="AF108" s="325" t="e">
        <f>VLOOKUP(U108,MOVIL!$C:$CG,3,0)</f>
        <v>#N/A</v>
      </c>
      <c r="AG108" s="326">
        <f t="shared" ref="AG108" si="131">+AB108</f>
        <v>0</v>
      </c>
      <c r="AH108" s="326">
        <f t="shared" ref="AH108" si="132">+U108</f>
        <v>0</v>
      </c>
      <c r="AI108" s="326" t="e">
        <f>ROUNDUP((IF(AF108="SOCIO",(AG108*0.85),(AG108*0.7))),-3)</f>
        <v>#N/A</v>
      </c>
      <c r="AJ108" s="326" t="e">
        <f t="shared" ref="AJ108" si="133">IF(AF108="PROPIO","0%",IF(AF108="SOCIO","7,5%","11,5%"))</f>
        <v>#N/A</v>
      </c>
      <c r="AK108" s="326" t="e">
        <f t="shared" ref="AK108" si="134">+AI108*AJ108</f>
        <v>#N/A</v>
      </c>
      <c r="AL108" s="467" t="e">
        <f t="shared" ref="AL108" si="135">IF(AF108="PROPIO","",AI108*3.5%)</f>
        <v>#N/A</v>
      </c>
      <c r="AM108" s="467" t="e">
        <f t="shared" ref="AM108" si="136">IF(AF108="PROPIO","",AI108*4.14%)</f>
        <v>#N/A</v>
      </c>
      <c r="AN108" s="326" t="e">
        <f t="shared" ref="AN108" si="137">+AI108-AK108</f>
        <v>#N/A</v>
      </c>
      <c r="AO108" s="326" t="e">
        <f t="shared" ref="AO108" si="138">+AB108-AI108</f>
        <v>#N/A</v>
      </c>
      <c r="AP108" s="326"/>
      <c r="AQ108" s="349" t="s">
        <v>2183</v>
      </c>
    </row>
    <row r="109" spans="1:43" customFormat="1" ht="16.5" hidden="1" customHeight="1" x14ac:dyDescent="0.25">
      <c r="A109" s="175">
        <v>102</v>
      </c>
      <c r="B109" s="341" t="s">
        <v>2156</v>
      </c>
      <c r="C109" s="375" t="s">
        <v>2935</v>
      </c>
      <c r="D109" s="342">
        <v>45597</v>
      </c>
      <c r="E109" s="340">
        <v>288</v>
      </c>
      <c r="F109" s="345" t="s">
        <v>345</v>
      </c>
      <c r="G109" s="345" t="s">
        <v>345</v>
      </c>
      <c r="H109" s="425" t="s">
        <v>2157</v>
      </c>
      <c r="I109" s="357" t="s">
        <v>2187</v>
      </c>
      <c r="J109" s="345">
        <v>2</v>
      </c>
      <c r="K109" s="179">
        <v>49</v>
      </c>
      <c r="L109" s="414">
        <v>45614</v>
      </c>
      <c r="M109" s="344">
        <v>0.25</v>
      </c>
      <c r="N109" s="342">
        <v>45615</v>
      </c>
      <c r="O109" s="344">
        <v>0.6875</v>
      </c>
      <c r="P109" s="352" t="s">
        <v>2158</v>
      </c>
      <c r="Q109" s="179" t="s">
        <v>2159</v>
      </c>
      <c r="R109" s="350"/>
      <c r="S109" s="389">
        <v>88394</v>
      </c>
      <c r="T109" s="384">
        <v>135560</v>
      </c>
      <c r="U109" s="175">
        <v>456</v>
      </c>
      <c r="V109" s="181" t="str">
        <f>VLOOKUP(U109,MOVIL!$C$7:CA304,2,0)</f>
        <v>GET396</v>
      </c>
      <c r="W109" s="181" t="str">
        <f>VLOOKUP(U109,MOVIL!$C$7:$BX$200,5,0)</f>
        <v>CHAVEZ EDWIN</v>
      </c>
      <c r="X109" s="309">
        <f>VLOOKUP(V109,MOVIL!$D$7:BY306,6,0)</f>
        <v>3124480396</v>
      </c>
      <c r="Y109" s="336">
        <v>2000000</v>
      </c>
      <c r="Z109" s="186"/>
      <c r="AA109" s="350"/>
      <c r="AB109" s="182">
        <f>Y109+(AA109*Z109)</f>
        <v>2000000</v>
      </c>
      <c r="AC109" s="350"/>
      <c r="AD109" s="350"/>
      <c r="AE109" s="350"/>
      <c r="AF109" s="309" t="str">
        <f>VLOOKUP(U109,MOVIL!$C:$CG,3,0)</f>
        <v>PROPIO</v>
      </c>
      <c r="AG109" s="110">
        <f>+AB109-(AB109*(3.5%+0.414%+1.1%+0.5%+2%))</f>
        <v>1849720</v>
      </c>
      <c r="AH109" s="110">
        <f>+U109</f>
        <v>456</v>
      </c>
      <c r="AI109" s="182"/>
      <c r="AJ109" s="184" t="str">
        <f>IF(AF109="PROPIO","0%",IF(AF109="SOCIO","7,5%","11,5%"))</f>
        <v>0%</v>
      </c>
      <c r="AK109" s="182">
        <f>+AI109*AJ109</f>
        <v>0</v>
      </c>
      <c r="AL109" s="182">
        <f>+AI109*3.5%</f>
        <v>0</v>
      </c>
      <c r="AM109" s="182">
        <f>+AI109*0.414%</f>
        <v>0</v>
      </c>
      <c r="AN109" s="182">
        <f>+AI109-AK109</f>
        <v>0</v>
      </c>
      <c r="AO109" s="182">
        <f>+AB109-AI109</f>
        <v>2000000</v>
      </c>
      <c r="AP109" s="182"/>
      <c r="AQ109" s="417">
        <v>45627</v>
      </c>
    </row>
    <row r="110" spans="1:43" customFormat="1" ht="16.5" hidden="1" customHeight="1" x14ac:dyDescent="0.25">
      <c r="A110" s="175">
        <v>103</v>
      </c>
      <c r="B110" s="360" t="s">
        <v>2110</v>
      </c>
      <c r="C110" s="476" t="s">
        <v>2935</v>
      </c>
      <c r="D110" s="361" t="s">
        <v>2093</v>
      </c>
      <c r="E110" s="362">
        <v>253</v>
      </c>
      <c r="F110" s="363" t="s">
        <v>310</v>
      </c>
      <c r="G110" s="363" t="s">
        <v>2117</v>
      </c>
      <c r="H110" s="368" t="s">
        <v>2120</v>
      </c>
      <c r="I110" s="363" t="s">
        <v>309</v>
      </c>
      <c r="J110" s="322">
        <v>2</v>
      </c>
      <c r="K110" s="322">
        <v>40</v>
      </c>
      <c r="L110" s="415">
        <v>45615</v>
      </c>
      <c r="M110" s="365">
        <v>0.22916666666666666</v>
      </c>
      <c r="N110" s="361">
        <v>45616</v>
      </c>
      <c r="O110" s="365">
        <v>0.79166666666666663</v>
      </c>
      <c r="P110" s="366" t="s">
        <v>2118</v>
      </c>
      <c r="Q110" s="322">
        <v>3013300945</v>
      </c>
      <c r="R110" s="418" t="s">
        <v>2098</v>
      </c>
      <c r="S110" s="386" t="s">
        <v>2098</v>
      </c>
      <c r="T110" s="386" t="s">
        <v>1557</v>
      </c>
      <c r="U110" s="319"/>
      <c r="V110" s="324" t="e">
        <f>VLOOKUP(U110,MOVIL!$C$7:CA307,2,0)</f>
        <v>#N/A</v>
      </c>
      <c r="W110" s="324" t="e">
        <f>VLOOKUP(U110,MOVIL!$C$7:$BX$200,5,0)</f>
        <v>#N/A</v>
      </c>
      <c r="X110" s="325" t="e">
        <f>VLOOKUP(V110,MOVIL!$D$7:BY309,6,0)</f>
        <v>#N/A</v>
      </c>
      <c r="Y110" s="324"/>
      <c r="Z110" s="324"/>
      <c r="AA110" s="324"/>
      <c r="AB110" s="326"/>
      <c r="AC110" s="358"/>
      <c r="AD110" s="358"/>
      <c r="AE110" s="358"/>
      <c r="AF110" s="325" t="e">
        <f>VLOOKUP(U110,MOVIL!$C:$CG,3,0)</f>
        <v>#N/A</v>
      </c>
      <c r="AG110" s="326">
        <f t="shared" ref="AG110" si="139">+AB110</f>
        <v>0</v>
      </c>
      <c r="AH110" s="326">
        <f t="shared" ref="AH110" si="140">+U110</f>
        <v>0</v>
      </c>
      <c r="AI110" s="326" t="e">
        <f>ROUNDUP((IF(AF110="SOCIO",(AG110*0.85),(AG110*0.7))),-3)</f>
        <v>#N/A</v>
      </c>
      <c r="AJ110" s="326" t="e">
        <f t="shared" ref="AJ110" si="141">IF(AF110="PROPIO","0%",IF(AF110="SOCIO","7,5%","11,5%"))</f>
        <v>#N/A</v>
      </c>
      <c r="AK110" s="326" t="e">
        <f t="shared" ref="AK110" si="142">+AI110*AJ110</f>
        <v>#N/A</v>
      </c>
      <c r="AL110" s="467" t="e">
        <f t="shared" ref="AL110" si="143">IF(AF110="PROPIO","",AI110*3.5%)</f>
        <v>#N/A</v>
      </c>
      <c r="AM110" s="467" t="e">
        <f t="shared" ref="AM110" si="144">IF(AF110="PROPIO","",AI110*4.14%)</f>
        <v>#N/A</v>
      </c>
      <c r="AN110" s="326" t="e">
        <f t="shared" ref="AN110" si="145">+AI110-AK110</f>
        <v>#N/A</v>
      </c>
      <c r="AO110" s="326" t="e">
        <f t="shared" ref="AO110" si="146">+AB110-AI110</f>
        <v>#N/A</v>
      </c>
      <c r="AP110" s="326"/>
      <c r="AQ110" s="349" t="s">
        <v>2183</v>
      </c>
    </row>
    <row r="111" spans="1:43" customFormat="1" ht="16.5" hidden="1" customHeight="1" x14ac:dyDescent="0.25">
      <c r="A111" s="175">
        <v>104</v>
      </c>
      <c r="B111" s="341">
        <v>10</v>
      </c>
      <c r="C111" s="341" t="s">
        <v>1896</v>
      </c>
      <c r="D111" s="342">
        <v>45580</v>
      </c>
      <c r="E111" s="340">
        <v>124</v>
      </c>
      <c r="F111" s="345" t="s">
        <v>187</v>
      </c>
      <c r="G111" s="345" t="s">
        <v>2189</v>
      </c>
      <c r="H111" s="425" t="s">
        <v>2212</v>
      </c>
      <c r="I111" s="345" t="s">
        <v>2055</v>
      </c>
      <c r="J111" s="179">
        <v>4</v>
      </c>
      <c r="K111" s="179">
        <v>33</v>
      </c>
      <c r="L111" s="414">
        <v>45615</v>
      </c>
      <c r="M111" s="344">
        <v>4.1666666666666664E-2</v>
      </c>
      <c r="N111" s="342">
        <v>45587</v>
      </c>
      <c r="O111" s="344">
        <v>0.70833333333333337</v>
      </c>
      <c r="P111" s="352" t="s">
        <v>1977</v>
      </c>
      <c r="Q111" s="179">
        <v>3213914164</v>
      </c>
      <c r="R111" s="181"/>
      <c r="S111" s="389">
        <v>88409</v>
      </c>
      <c r="T111" s="384">
        <v>135574</v>
      </c>
      <c r="U111" s="175">
        <v>391</v>
      </c>
      <c r="V111" s="181" t="str">
        <f>VLOOKUP(U111,MOVIL!$C$7:CA314,2,0)</f>
        <v>KNZ845</v>
      </c>
      <c r="W111" s="181" t="str">
        <f>VLOOKUP(U111,MOVIL!$C$7:$BX$200,5,0)</f>
        <v>MORALES SANCHEZ OSCAR ARMANDO</v>
      </c>
      <c r="X111" s="309">
        <f>VLOOKUP(V111,MOVIL!$D$7:BY316,6,0)</f>
        <v>3147160926</v>
      </c>
      <c r="Y111" s="181">
        <v>7000000</v>
      </c>
      <c r="Z111" s="181"/>
      <c r="AA111" s="181"/>
      <c r="AB111" s="182">
        <f>Y111+(AA111*Z111)</f>
        <v>7000000</v>
      </c>
      <c r="AC111" s="181"/>
      <c r="AD111" s="181"/>
      <c r="AE111" s="181"/>
      <c r="AF111" s="309" t="str">
        <f>VLOOKUP(U111,MOVIL!$C:$CG,3,0)</f>
        <v>SOCIO</v>
      </c>
      <c r="AG111" s="110">
        <f>+AB111-(AB111*(3.5%+0.414%+1.1%+0.5%+2%))</f>
        <v>6474020</v>
      </c>
      <c r="AH111" s="110">
        <f>+U111</f>
        <v>391</v>
      </c>
      <c r="AI111" s="182">
        <f>ROUNDUP((IF(AF111="SOCIO",(AG111*0.95),(AG111*0.8))),-3)</f>
        <v>6151000</v>
      </c>
      <c r="AJ111" s="184" t="str">
        <f>IF(AF111="SOCIO","7,5%","11,5%")</f>
        <v>7,5%</v>
      </c>
      <c r="AK111" s="182">
        <f>+AI111*AJ111</f>
        <v>461325</v>
      </c>
      <c r="AL111" s="182">
        <f>+AI111*3.5%</f>
        <v>215285.00000000003</v>
      </c>
      <c r="AM111" s="182">
        <f>+AI111*0.414%</f>
        <v>25465.139999999996</v>
      </c>
      <c r="AN111" s="182">
        <f>+AI111-AK111</f>
        <v>5689675</v>
      </c>
      <c r="AO111" s="182">
        <f>+AB111-AI111</f>
        <v>849000</v>
      </c>
      <c r="AP111" s="182"/>
      <c r="AQ111" s="417">
        <v>45627</v>
      </c>
    </row>
    <row r="112" spans="1:43" customFormat="1" ht="16.5" hidden="1" customHeight="1" x14ac:dyDescent="0.25">
      <c r="A112" s="175">
        <v>105</v>
      </c>
      <c r="B112" s="341" t="s">
        <v>2206</v>
      </c>
      <c r="C112" s="375" t="s">
        <v>2935</v>
      </c>
      <c r="D112" s="342">
        <v>45611</v>
      </c>
      <c r="E112" s="340">
        <v>265</v>
      </c>
      <c r="F112" s="345" t="s">
        <v>322</v>
      </c>
      <c r="G112" s="345" t="s">
        <v>322</v>
      </c>
      <c r="H112" s="425" t="s">
        <v>2207</v>
      </c>
      <c r="I112" s="345" t="s">
        <v>1953</v>
      </c>
      <c r="J112" s="345">
        <v>4</v>
      </c>
      <c r="K112" s="179">
        <v>26</v>
      </c>
      <c r="L112" s="414">
        <v>45615</v>
      </c>
      <c r="M112" s="344">
        <v>0.79166666666666663</v>
      </c>
      <c r="N112" s="342">
        <v>45618</v>
      </c>
      <c r="O112" s="344">
        <v>0.70833333333333337</v>
      </c>
      <c r="P112" s="352" t="s">
        <v>2208</v>
      </c>
      <c r="Q112" s="179">
        <v>3134307520</v>
      </c>
      <c r="R112" s="181"/>
      <c r="S112" s="388">
        <v>88410</v>
      </c>
      <c r="T112" s="388">
        <v>135603</v>
      </c>
      <c r="U112" s="175">
        <v>363</v>
      </c>
      <c r="V112" s="181" t="str">
        <f>VLOOKUP(U112,MOVIL!$C$7:CA321,2,0)</f>
        <v>JTY148</v>
      </c>
      <c r="W112" s="181" t="str">
        <f>VLOOKUP(U112,MOVIL!$C$7:$BX$200,5,0)</f>
        <v>CONTRERAS GARCIA JOSE GUILLERMO</v>
      </c>
      <c r="X112" s="309">
        <f>VLOOKUP(V112,MOVIL!$D$7:BY323,6,0)</f>
        <v>3118177837</v>
      </c>
      <c r="Y112" s="181">
        <v>5225000</v>
      </c>
      <c r="Z112" s="181"/>
      <c r="AA112" s="181"/>
      <c r="AB112" s="182">
        <f>Y112+(AA112*Z112)</f>
        <v>5225000</v>
      </c>
      <c r="AC112" s="181"/>
      <c r="AD112" s="181"/>
      <c r="AE112" s="181"/>
      <c r="AF112" s="309" t="str">
        <f>VLOOKUP(U112,MOVIL!$C:$CG,3,0)</f>
        <v>SOCIO</v>
      </c>
      <c r="AG112" s="110">
        <f>+AB112-(AB112*(3.5%+0.414%+1.1%+0.5%+2%))</f>
        <v>4832393.5</v>
      </c>
      <c r="AH112" s="110">
        <f>+U112</f>
        <v>363</v>
      </c>
      <c r="AI112" s="182">
        <f>ROUNDUP((IF(AF112="SOCIO",(AG112*0.95),(AG112*0.8))),-3)</f>
        <v>4591000</v>
      </c>
      <c r="AJ112" s="184" t="str">
        <f>IF(AF112="SOCIO","7,5%","11,5%")</f>
        <v>7,5%</v>
      </c>
      <c r="AK112" s="182">
        <f>+AI112*AJ112</f>
        <v>344325</v>
      </c>
      <c r="AL112" s="182">
        <f>+AI112*3.5%</f>
        <v>160685.00000000003</v>
      </c>
      <c r="AM112" s="182">
        <f>+AI112*0.414%</f>
        <v>19006.739999999998</v>
      </c>
      <c r="AN112" s="182">
        <f>+AI112-AK112</f>
        <v>4246675</v>
      </c>
      <c r="AO112" s="182">
        <f>+AB112-AI112</f>
        <v>634000</v>
      </c>
      <c r="AP112" s="182"/>
      <c r="AQ112" s="417">
        <v>45627</v>
      </c>
    </row>
    <row r="113" spans="1:43" customFormat="1" ht="16.5" hidden="1" customHeight="1" x14ac:dyDescent="0.25">
      <c r="A113" s="175">
        <v>106</v>
      </c>
      <c r="B113" s="360" t="s">
        <v>2137</v>
      </c>
      <c r="C113" s="476" t="s">
        <v>2935</v>
      </c>
      <c r="D113" s="361">
        <v>45595</v>
      </c>
      <c r="E113" s="362">
        <v>14</v>
      </c>
      <c r="F113" s="363" t="s">
        <v>49</v>
      </c>
      <c r="G113" s="363" t="s">
        <v>49</v>
      </c>
      <c r="H113" s="368" t="s">
        <v>2138</v>
      </c>
      <c r="I113" s="364" t="s">
        <v>2139</v>
      </c>
      <c r="J113" s="322">
        <v>3</v>
      </c>
      <c r="K113" s="322">
        <v>44</v>
      </c>
      <c r="L113" s="415">
        <v>45616</v>
      </c>
      <c r="M113" s="365">
        <v>0.25</v>
      </c>
      <c r="N113" s="361">
        <v>45618</v>
      </c>
      <c r="O113" s="365">
        <v>0.79166666666666663</v>
      </c>
      <c r="P113" s="366" t="s">
        <v>2140</v>
      </c>
      <c r="Q113" s="322">
        <v>3053823121</v>
      </c>
      <c r="R113" s="418" t="s">
        <v>2098</v>
      </c>
      <c r="S113" s="386" t="s">
        <v>2098</v>
      </c>
      <c r="T113" s="387" t="s">
        <v>1557</v>
      </c>
      <c r="U113" s="319"/>
      <c r="V113" s="324" t="e">
        <f>VLOOKUP(U113,MOVIL!$C$7:CA310,2,0)</f>
        <v>#N/A</v>
      </c>
      <c r="W113" s="324" t="e">
        <f>VLOOKUP(U113,MOVIL!$C$7:$BX$200,5,0)</f>
        <v>#N/A</v>
      </c>
      <c r="X113" s="325" t="e">
        <f>VLOOKUP(V113,MOVIL!$D$7:BY312,6,0)</f>
        <v>#N/A</v>
      </c>
      <c r="Y113" s="324"/>
      <c r="Z113" s="324"/>
      <c r="AA113" s="324"/>
      <c r="AB113" s="326"/>
      <c r="AC113" s="324"/>
      <c r="AD113" s="324"/>
      <c r="AE113" s="324"/>
      <c r="AF113" s="325" t="e">
        <f>VLOOKUP(U113,MOVIL!$C:$CG,3,0)</f>
        <v>#N/A</v>
      </c>
      <c r="AG113" s="326">
        <f t="shared" ref="AG113:AG114" si="147">+AB113</f>
        <v>0</v>
      </c>
      <c r="AH113" s="326">
        <f t="shared" ref="AH113:AH114" si="148">+U113</f>
        <v>0</v>
      </c>
      <c r="AI113" s="326" t="e">
        <f t="shared" ref="AI113:AI114" si="149">ROUNDUP((IF(AF113="SOCIO",(AG113*0.85),(AG113*0.7))),-3)</f>
        <v>#N/A</v>
      </c>
      <c r="AJ113" s="326" t="e">
        <f t="shared" ref="AJ113:AJ114" si="150">IF(AF113="PROPIO","0%",IF(AF113="SOCIO","7,5%","11,5%"))</f>
        <v>#N/A</v>
      </c>
      <c r="AK113" s="326" t="e">
        <f t="shared" ref="AK113:AK114" si="151">+AI113*AJ113</f>
        <v>#N/A</v>
      </c>
      <c r="AL113" s="467" t="e">
        <f t="shared" ref="AL113:AL114" si="152">IF(AF113="PROPIO","",AI113*3.5%)</f>
        <v>#N/A</v>
      </c>
      <c r="AM113" s="467" t="e">
        <f t="shared" ref="AM113:AM114" si="153">IF(AF113="PROPIO","",AI113*4.14%)</f>
        <v>#N/A</v>
      </c>
      <c r="AN113" s="326" t="e">
        <f t="shared" ref="AN113:AN114" si="154">+AI113-AK113</f>
        <v>#N/A</v>
      </c>
      <c r="AO113" s="326" t="e">
        <f t="shared" ref="AO113:AO114" si="155">+AB113-AI113</f>
        <v>#N/A</v>
      </c>
      <c r="AP113" s="326"/>
      <c r="AQ113" s="349" t="s">
        <v>2183</v>
      </c>
    </row>
    <row r="114" spans="1:43" customFormat="1" ht="16.5" hidden="1" customHeight="1" x14ac:dyDescent="0.25">
      <c r="A114" s="175">
        <v>107</v>
      </c>
      <c r="B114" s="360" t="s">
        <v>2141</v>
      </c>
      <c r="C114" s="476" t="s">
        <v>2935</v>
      </c>
      <c r="D114" s="361">
        <v>45595</v>
      </c>
      <c r="E114" s="362">
        <v>249</v>
      </c>
      <c r="F114" s="363" t="s">
        <v>306</v>
      </c>
      <c r="G114" s="363" t="s">
        <v>306</v>
      </c>
      <c r="H114" s="368" t="s">
        <v>2142</v>
      </c>
      <c r="I114" s="364" t="s">
        <v>2143</v>
      </c>
      <c r="J114" s="322">
        <v>4</v>
      </c>
      <c r="K114" s="322">
        <v>54</v>
      </c>
      <c r="L114" s="415">
        <v>45617</v>
      </c>
      <c r="M114" s="365">
        <v>0.20833333333333334</v>
      </c>
      <c r="N114" s="361">
        <v>45620</v>
      </c>
      <c r="O114" s="365">
        <v>0.83333333333333337</v>
      </c>
      <c r="P114" s="366" t="s">
        <v>2144</v>
      </c>
      <c r="Q114" s="322">
        <v>3204976624</v>
      </c>
      <c r="R114" s="418" t="s">
        <v>2098</v>
      </c>
      <c r="S114" s="386" t="s">
        <v>2098</v>
      </c>
      <c r="T114" s="387" t="s">
        <v>1557</v>
      </c>
      <c r="U114" s="319"/>
      <c r="V114" s="324" t="e">
        <f>VLOOKUP(U114,MOVIL!$C$7:CA311,2,0)</f>
        <v>#N/A</v>
      </c>
      <c r="W114" s="324" t="e">
        <f>VLOOKUP(U114,MOVIL!$C$7:$BX$200,5,0)</f>
        <v>#N/A</v>
      </c>
      <c r="X114" s="325" t="e">
        <f>VLOOKUP(V114,MOVIL!$D$7:BY313,6,0)</f>
        <v>#N/A</v>
      </c>
      <c r="Y114" s="324"/>
      <c r="Z114" s="324"/>
      <c r="AA114" s="324"/>
      <c r="AB114" s="326"/>
      <c r="AC114" s="324"/>
      <c r="AD114" s="324"/>
      <c r="AE114" s="324"/>
      <c r="AF114" s="325" t="e">
        <f>VLOOKUP(U114,MOVIL!$C:$CG,3,0)</f>
        <v>#N/A</v>
      </c>
      <c r="AG114" s="326">
        <f t="shared" si="147"/>
        <v>0</v>
      </c>
      <c r="AH114" s="326">
        <f t="shared" si="148"/>
        <v>0</v>
      </c>
      <c r="AI114" s="326" t="e">
        <f t="shared" si="149"/>
        <v>#N/A</v>
      </c>
      <c r="AJ114" s="326" t="e">
        <f t="shared" si="150"/>
        <v>#N/A</v>
      </c>
      <c r="AK114" s="326" t="e">
        <f t="shared" si="151"/>
        <v>#N/A</v>
      </c>
      <c r="AL114" s="467" t="e">
        <f t="shared" si="152"/>
        <v>#N/A</v>
      </c>
      <c r="AM114" s="467" t="e">
        <f t="shared" si="153"/>
        <v>#N/A</v>
      </c>
      <c r="AN114" s="326" t="e">
        <f t="shared" si="154"/>
        <v>#N/A</v>
      </c>
      <c r="AO114" s="326" t="e">
        <f t="shared" si="155"/>
        <v>#N/A</v>
      </c>
      <c r="AP114" s="326"/>
      <c r="AQ114" s="349" t="s">
        <v>2183</v>
      </c>
    </row>
    <row r="115" spans="1:43" s="346" customFormat="1" ht="16.5" hidden="1" customHeight="1" x14ac:dyDescent="0.25">
      <c r="A115" s="175">
        <v>108</v>
      </c>
      <c r="B115" s="374"/>
      <c r="C115" s="330" t="s">
        <v>1986</v>
      </c>
      <c r="D115" s="342">
        <v>45602</v>
      </c>
      <c r="E115" s="340">
        <v>75</v>
      </c>
      <c r="F115" s="371" t="s">
        <v>2166</v>
      </c>
      <c r="G115" s="371" t="s">
        <v>2166</v>
      </c>
      <c r="H115" s="425" t="s">
        <v>2169</v>
      </c>
      <c r="I115" s="345" t="s">
        <v>2171</v>
      </c>
      <c r="J115" s="179">
        <v>5</v>
      </c>
      <c r="K115" s="179">
        <v>6</v>
      </c>
      <c r="L115" s="414">
        <v>45617</v>
      </c>
      <c r="M115" s="344">
        <v>0.25</v>
      </c>
      <c r="N115" s="342">
        <v>45621</v>
      </c>
      <c r="O115" s="344">
        <v>0.79166666666666663</v>
      </c>
      <c r="P115" s="352" t="s">
        <v>2162</v>
      </c>
      <c r="Q115" s="179" t="s">
        <v>2163</v>
      </c>
      <c r="R115" s="374"/>
      <c r="S115" s="388">
        <v>88451</v>
      </c>
      <c r="T115" s="388">
        <v>135669</v>
      </c>
      <c r="U115" s="175">
        <v>52</v>
      </c>
      <c r="V115" s="181" t="str">
        <f>VLOOKUP(U115,MOVIL!$C$7:CA311,2,0)</f>
        <v>NHT929</v>
      </c>
      <c r="W115" s="181" t="str">
        <f>VLOOKUP(U115,MOVIL!$C$7:$BX$200,5,0)</f>
        <v>CARREÑO RAMIREZ JHON ARTURO</v>
      </c>
      <c r="X115" s="309">
        <f>VLOOKUP(V115,MOVIL!$D$7:BY313,6,0)</f>
        <v>3105144527</v>
      </c>
      <c r="Y115" s="182">
        <v>8500000</v>
      </c>
      <c r="Z115" s="348"/>
      <c r="AA115" s="374"/>
      <c r="AB115" s="182">
        <f>Y115+(AA115*Z115)</f>
        <v>8500000</v>
      </c>
      <c r="AC115" s="374"/>
      <c r="AD115" s="374"/>
      <c r="AE115" s="374"/>
      <c r="AF115" s="309" t="str">
        <f>VLOOKUP(U115,MOVIL!$C:$CG,3,0)</f>
        <v>SOCIO</v>
      </c>
      <c r="AG115" s="110">
        <f>+AB115-(AB115*(3.5%+0.414%+1.1%+0.5%+2%))</f>
        <v>7861310</v>
      </c>
      <c r="AH115" s="110">
        <f>+U115</f>
        <v>52</v>
      </c>
      <c r="AI115" s="182">
        <f>ROUNDUP((IF(AF115="SOCIO",(AG115*0.95),(AG115*0.8))),-3)</f>
        <v>7469000</v>
      </c>
      <c r="AJ115" s="184" t="str">
        <f>IF(AF115="SOCIO","7,5%","11,5%")</f>
        <v>7,5%</v>
      </c>
      <c r="AK115" s="182">
        <f>+AI115*AJ115</f>
        <v>560175</v>
      </c>
      <c r="AL115" s="182">
        <f>+AI115*3.5%</f>
        <v>261415.00000000003</v>
      </c>
      <c r="AM115" s="182">
        <f>+AI115*0.414%</f>
        <v>30921.659999999996</v>
      </c>
      <c r="AN115" s="182">
        <f>+AI115-AK115</f>
        <v>6908825</v>
      </c>
      <c r="AO115" s="182">
        <f>+AB115-AI115</f>
        <v>1031000</v>
      </c>
      <c r="AP115" s="182"/>
      <c r="AQ115" s="417">
        <v>45627</v>
      </c>
    </row>
    <row r="116" spans="1:43" s="347" customFormat="1" ht="16.5" hidden="1" customHeight="1" x14ac:dyDescent="0.15">
      <c r="A116" s="175">
        <v>109</v>
      </c>
      <c r="B116" s="360"/>
      <c r="C116" s="447" t="s">
        <v>1903</v>
      </c>
      <c r="D116" s="361">
        <v>45608</v>
      </c>
      <c r="E116" s="362">
        <v>210</v>
      </c>
      <c r="F116" s="373" t="s">
        <v>2186</v>
      </c>
      <c r="G116" s="373" t="s">
        <v>2186</v>
      </c>
      <c r="H116" s="364" t="s">
        <v>2185</v>
      </c>
      <c r="I116" s="368" t="s">
        <v>2007</v>
      </c>
      <c r="J116" s="322">
        <v>2</v>
      </c>
      <c r="K116" s="322">
        <v>40</v>
      </c>
      <c r="L116" s="415">
        <v>45617</v>
      </c>
      <c r="M116" s="365">
        <v>0.25</v>
      </c>
      <c r="N116" s="361">
        <v>45618</v>
      </c>
      <c r="O116" s="365">
        <v>0.625</v>
      </c>
      <c r="P116" s="366" t="s">
        <v>2184</v>
      </c>
      <c r="Q116" s="322">
        <v>3105545418</v>
      </c>
      <c r="R116" s="418" t="s">
        <v>2098</v>
      </c>
      <c r="S116" s="386" t="s">
        <v>2098</v>
      </c>
      <c r="T116" s="387" t="s">
        <v>1557</v>
      </c>
      <c r="U116" s="319"/>
      <c r="V116" s="324" t="e">
        <f>VLOOKUP(U116,MOVIL!$C$7:CA313,2,0)</f>
        <v>#N/A</v>
      </c>
      <c r="W116" s="324" t="e">
        <f>VLOOKUP(U116,MOVIL!$C$7:$BX$200,5,0)</f>
        <v>#N/A</v>
      </c>
      <c r="X116" s="325" t="e">
        <f>VLOOKUP(V116,MOVIL!$D$7:BY315,6,0)</f>
        <v>#N/A</v>
      </c>
      <c r="Y116" s="324"/>
      <c r="Z116" s="324"/>
      <c r="AA116" s="324"/>
      <c r="AB116" s="326"/>
      <c r="AC116" s="324"/>
      <c r="AD116" s="324"/>
      <c r="AE116" s="324"/>
      <c r="AF116" s="325" t="e">
        <f>VLOOKUP(U116,MOVIL!$C:$CG,3,0)</f>
        <v>#N/A</v>
      </c>
      <c r="AG116" s="326">
        <f t="shared" ref="AG116" si="156">+AB116</f>
        <v>0</v>
      </c>
      <c r="AH116" s="326">
        <f t="shared" ref="AH116" si="157">+U116</f>
        <v>0</v>
      </c>
      <c r="AI116" s="326" t="e">
        <f>ROUNDUP((IF(AF116="SOCIO",(AG116*0.85),(AG116*0.7))),-3)</f>
        <v>#N/A</v>
      </c>
      <c r="AJ116" s="326" t="e">
        <f t="shared" ref="AJ116" si="158">IF(AF116="PROPIO","0%",IF(AF116="SOCIO","7,5%","11,5%"))</f>
        <v>#N/A</v>
      </c>
      <c r="AK116" s="326" t="e">
        <f t="shared" ref="AK116" si="159">+AI116*AJ116</f>
        <v>#N/A</v>
      </c>
      <c r="AL116" s="467" t="e">
        <f t="shared" ref="AL116" si="160">IF(AF116="PROPIO","",AI116*3.5%)</f>
        <v>#N/A</v>
      </c>
      <c r="AM116" s="467" t="e">
        <f t="shared" ref="AM116" si="161">IF(AF116="PROPIO","",AI116*4.14%)</f>
        <v>#N/A</v>
      </c>
      <c r="AN116" s="326" t="e">
        <f t="shared" ref="AN116" si="162">+AI116-AK116</f>
        <v>#N/A</v>
      </c>
      <c r="AO116" s="326" t="e">
        <f t="shared" ref="AO116" si="163">+AB116-AI116</f>
        <v>#N/A</v>
      </c>
      <c r="AP116" s="326"/>
      <c r="AQ116" s="349" t="s">
        <v>2183</v>
      </c>
    </row>
    <row r="117" spans="1:43" s="347" customFormat="1" ht="16.5" hidden="1" customHeight="1" x14ac:dyDescent="0.25">
      <c r="A117" s="175">
        <v>110</v>
      </c>
      <c r="B117" s="341"/>
      <c r="C117" s="430" t="s">
        <v>1903</v>
      </c>
      <c r="D117" s="342">
        <v>45616</v>
      </c>
      <c r="E117" s="340">
        <v>292</v>
      </c>
      <c r="F117" s="345" t="s">
        <v>2223</v>
      </c>
      <c r="G117" s="345" t="s">
        <v>2223</v>
      </c>
      <c r="H117" s="425" t="s">
        <v>1991</v>
      </c>
      <c r="I117" s="345"/>
      <c r="J117" s="345">
        <v>1</v>
      </c>
      <c r="K117" s="179">
        <v>30</v>
      </c>
      <c r="L117" s="414">
        <v>45617</v>
      </c>
      <c r="M117" s="344">
        <v>0.33333333333333331</v>
      </c>
      <c r="N117" s="342"/>
      <c r="O117" s="344"/>
      <c r="P117" s="352" t="s">
        <v>1904</v>
      </c>
      <c r="Q117" s="179">
        <v>3105545418</v>
      </c>
      <c r="R117" s="181"/>
      <c r="S117" s="388">
        <v>89067</v>
      </c>
      <c r="T117" s="388">
        <v>137011</v>
      </c>
      <c r="U117" s="175">
        <v>371</v>
      </c>
      <c r="V117" s="181" t="str">
        <f>VLOOKUP(U117,MOVIL!$C$7:CA323,2,0)</f>
        <v>LZM804</v>
      </c>
      <c r="W117" s="181" t="str">
        <f>VLOOKUP(U117,MOVIL!$C$7:$BX$200,5,0)</f>
        <v>FORERO LEMUS NORBEY LEONARDO</v>
      </c>
      <c r="X117" s="309">
        <f>VLOOKUP(V117,MOVIL!$D$7:BY325,6,0)</f>
        <v>3114539320</v>
      </c>
      <c r="Y117" s="181">
        <v>950000</v>
      </c>
      <c r="Z117" s="181"/>
      <c r="AA117" s="181"/>
      <c r="AB117" s="182">
        <f t="shared" ref="AB117:AB134" si="164">Y117+(AA117*Z117)</f>
        <v>950000</v>
      </c>
      <c r="AC117" s="181"/>
      <c r="AD117" s="181"/>
      <c r="AE117" s="181"/>
      <c r="AF117" s="309" t="str">
        <f>VLOOKUP(U117,MOVIL!$C:$CG,3,0)</f>
        <v>SOCIO</v>
      </c>
      <c r="AG117" s="110">
        <f t="shared" ref="AG117:AG134" si="165">+AB117-(AB117*(3.5%+0.414%+1.1%+0.5%+2%))</f>
        <v>878617</v>
      </c>
      <c r="AH117" s="110">
        <f t="shared" ref="AH117:AH135" si="166">+U117</f>
        <v>371</v>
      </c>
      <c r="AI117" s="182">
        <f>ROUNDUP((IF(AF117="SOCIO",(AG117*0.95),(AG117*0.8))),-3)</f>
        <v>835000</v>
      </c>
      <c r="AJ117" s="184" t="str">
        <f t="shared" ref="AJ117:AJ125" si="167">IF(AF117="SOCIO","7,5%","11,5%")</f>
        <v>7,5%</v>
      </c>
      <c r="AK117" s="182">
        <f t="shared" ref="AK117:AK135" si="168">+AI117*AJ117</f>
        <v>62625</v>
      </c>
      <c r="AL117" s="182">
        <f t="shared" ref="AL117:AL134" si="169">+AI117*3.5%</f>
        <v>29225.000000000004</v>
      </c>
      <c r="AM117" s="182">
        <f t="shared" ref="AM117:AM134" si="170">+AI117*0.414%</f>
        <v>3456.8999999999996</v>
      </c>
      <c r="AN117" s="182">
        <f t="shared" ref="AN117:AN135" si="171">+AI117-AK117</f>
        <v>772375</v>
      </c>
      <c r="AO117" s="182">
        <f t="shared" ref="AO117:AO135" si="172">+AB117-AI117</f>
        <v>115000</v>
      </c>
      <c r="AP117" s="182"/>
      <c r="AQ117" s="417">
        <v>45627</v>
      </c>
    </row>
    <row r="118" spans="1:43" s="347" customFormat="1" ht="16.5" hidden="1" customHeight="1" x14ac:dyDescent="0.25">
      <c r="A118" s="175">
        <v>111</v>
      </c>
      <c r="B118" s="341"/>
      <c r="C118" s="430" t="s">
        <v>1903</v>
      </c>
      <c r="D118" s="342">
        <v>45616</v>
      </c>
      <c r="E118" s="340">
        <v>292</v>
      </c>
      <c r="F118" s="345" t="s">
        <v>2225</v>
      </c>
      <c r="G118" s="345" t="s">
        <v>2225</v>
      </c>
      <c r="H118" s="425" t="s">
        <v>1991</v>
      </c>
      <c r="I118" s="345"/>
      <c r="J118" s="345">
        <v>1</v>
      </c>
      <c r="K118" s="179">
        <v>30</v>
      </c>
      <c r="L118" s="414">
        <v>45618</v>
      </c>
      <c r="M118" s="344">
        <v>0.58333333333333337</v>
      </c>
      <c r="N118" s="342"/>
      <c r="O118" s="344"/>
      <c r="P118" s="352" t="s">
        <v>1904</v>
      </c>
      <c r="Q118" s="179">
        <v>3105545418</v>
      </c>
      <c r="R118" s="181"/>
      <c r="S118" s="388">
        <v>88468</v>
      </c>
      <c r="T118" s="388">
        <v>135703</v>
      </c>
      <c r="U118" s="175">
        <v>480</v>
      </c>
      <c r="V118" s="181" t="str">
        <f>VLOOKUP(U118,MOVIL!$C$7:CA325,2,0)</f>
        <v>LZO022</v>
      </c>
      <c r="W118" s="181" t="str">
        <f>VLOOKUP(U118,MOVIL!$C$7:$BX$200,5,0)</f>
        <v>SALAMANCA FERNANDEZ MAURICIO</v>
      </c>
      <c r="X118" s="309">
        <f>VLOOKUP(V118,MOVIL!$D$7:BY327,6,0)</f>
        <v>3166710509</v>
      </c>
      <c r="Y118" s="181">
        <v>950000</v>
      </c>
      <c r="Z118" s="181"/>
      <c r="AA118" s="181"/>
      <c r="AB118" s="182">
        <f t="shared" si="164"/>
        <v>950000</v>
      </c>
      <c r="AC118" s="181"/>
      <c r="AD118" s="181"/>
      <c r="AE118" s="181"/>
      <c r="AF118" s="309" t="str">
        <f>VLOOKUP(U118,MOVIL!$C:$CG,3,0)</f>
        <v>SOCIO</v>
      </c>
      <c r="AG118" s="110">
        <f t="shared" si="165"/>
        <v>878617</v>
      </c>
      <c r="AH118" s="110">
        <f t="shared" si="166"/>
        <v>480</v>
      </c>
      <c r="AI118" s="182">
        <f>ROUNDUP((IF(AF118="SOCIO",(AG118*0.95),(AG118*0.8))),-3)</f>
        <v>835000</v>
      </c>
      <c r="AJ118" s="184" t="str">
        <f t="shared" si="167"/>
        <v>7,5%</v>
      </c>
      <c r="AK118" s="182">
        <f t="shared" si="168"/>
        <v>62625</v>
      </c>
      <c r="AL118" s="182">
        <f t="shared" si="169"/>
        <v>29225.000000000004</v>
      </c>
      <c r="AM118" s="182">
        <f t="shared" si="170"/>
        <v>3456.8999999999996</v>
      </c>
      <c r="AN118" s="182">
        <f t="shared" si="171"/>
        <v>772375</v>
      </c>
      <c r="AO118" s="182">
        <f t="shared" si="172"/>
        <v>115000</v>
      </c>
      <c r="AP118" s="182"/>
      <c r="AQ118" s="417">
        <v>45627</v>
      </c>
    </row>
    <row r="119" spans="1:43" s="347" customFormat="1" ht="16.5" hidden="1" customHeight="1" x14ac:dyDescent="0.25">
      <c r="A119" s="175">
        <v>112</v>
      </c>
      <c r="B119" s="341">
        <v>10</v>
      </c>
      <c r="C119" s="341" t="s">
        <v>1896</v>
      </c>
      <c r="D119" s="342">
        <v>45580</v>
      </c>
      <c r="E119" s="340">
        <v>142</v>
      </c>
      <c r="F119" s="345" t="s">
        <v>205</v>
      </c>
      <c r="G119" s="345" t="s">
        <v>2190</v>
      </c>
      <c r="H119" s="427" t="s">
        <v>2190</v>
      </c>
      <c r="I119" s="345" t="s">
        <v>2055</v>
      </c>
      <c r="J119" s="179">
        <v>1</v>
      </c>
      <c r="K119" s="179">
        <v>29</v>
      </c>
      <c r="L119" s="414">
        <v>45619</v>
      </c>
      <c r="M119" s="344">
        <v>0.27083333333333331</v>
      </c>
      <c r="N119" s="342">
        <v>45619</v>
      </c>
      <c r="O119" s="344">
        <v>0.70833333333333337</v>
      </c>
      <c r="P119" s="352" t="s">
        <v>2191</v>
      </c>
      <c r="Q119" s="179">
        <v>3016530889</v>
      </c>
      <c r="R119" s="181"/>
      <c r="S119" s="388">
        <v>88492</v>
      </c>
      <c r="T119" s="388">
        <v>135771</v>
      </c>
      <c r="U119" s="175">
        <v>151</v>
      </c>
      <c r="V119" s="181" t="str">
        <f>VLOOKUP(U119,MOVIL!$C$7:CA315,2,0)</f>
        <v>WOX641</v>
      </c>
      <c r="W119" s="181" t="str">
        <f>VLOOKUP(U119,MOVIL!$C$7:$BX$200,5,0)</f>
        <v>MUÑOZ RIAÑO ACXEL ANTONIO</v>
      </c>
      <c r="X119" s="309">
        <f>VLOOKUP(V119,MOVIL!$D$7:BY317,6,0)</f>
        <v>3133272723</v>
      </c>
      <c r="Y119" s="181">
        <v>1425000</v>
      </c>
      <c r="Z119" s="181"/>
      <c r="AA119" s="181"/>
      <c r="AB119" s="182">
        <f t="shared" si="164"/>
        <v>1425000</v>
      </c>
      <c r="AC119" s="181"/>
      <c r="AD119" s="181"/>
      <c r="AE119" s="181"/>
      <c r="AF119" s="309" t="str">
        <f>VLOOKUP(U119,MOVIL!$C:$CG,3,0)</f>
        <v>AFILIADO</v>
      </c>
      <c r="AG119" s="110">
        <f t="shared" si="165"/>
        <v>1317925.5</v>
      </c>
      <c r="AH119" s="110">
        <f t="shared" si="166"/>
        <v>151</v>
      </c>
      <c r="AI119" s="182">
        <f>ROUNDUP((IF(AF119="SOCIO",(AG119*0.95),(AG119*0.85))),-3)</f>
        <v>1121000</v>
      </c>
      <c r="AJ119" s="184" t="str">
        <f t="shared" si="167"/>
        <v>11,5%</v>
      </c>
      <c r="AK119" s="182">
        <f t="shared" si="168"/>
        <v>128915</v>
      </c>
      <c r="AL119" s="182">
        <f t="shared" si="169"/>
        <v>39235.000000000007</v>
      </c>
      <c r="AM119" s="182">
        <f t="shared" si="170"/>
        <v>4640.9399999999996</v>
      </c>
      <c r="AN119" s="182">
        <f t="shared" si="171"/>
        <v>992085</v>
      </c>
      <c r="AO119" s="182">
        <f t="shared" si="172"/>
        <v>304000</v>
      </c>
      <c r="AP119" s="182"/>
      <c r="AQ119" s="417">
        <v>45627</v>
      </c>
    </row>
    <row r="120" spans="1:43" s="347" customFormat="1" ht="16.5" hidden="1" customHeight="1" x14ac:dyDescent="0.25">
      <c r="A120" s="175">
        <v>113</v>
      </c>
      <c r="B120" s="341">
        <v>10</v>
      </c>
      <c r="C120" s="341" t="s">
        <v>1896</v>
      </c>
      <c r="D120" s="342">
        <v>45580</v>
      </c>
      <c r="E120" s="340">
        <v>146</v>
      </c>
      <c r="F120" s="345" t="s">
        <v>209</v>
      </c>
      <c r="G120" s="345" t="s">
        <v>2192</v>
      </c>
      <c r="H120" s="425" t="str">
        <f>G120</f>
        <v>Bogotá - Zipacón - Cachipay - Finca la Libertad (vereda Laguna Verde de Zipacón) - Cachipay - La Gran Vía -
Girardot - Peaje Gualanday Ibagué - Gualanday - Bogotá.</v>
      </c>
      <c r="I120" s="345" t="s">
        <v>2055</v>
      </c>
      <c r="J120" s="179">
        <v>2</v>
      </c>
      <c r="K120" s="179">
        <v>29</v>
      </c>
      <c r="L120" s="414">
        <v>45619</v>
      </c>
      <c r="M120" s="344">
        <v>0.25</v>
      </c>
      <c r="N120" s="342">
        <v>45620</v>
      </c>
      <c r="O120" s="344">
        <v>0.875</v>
      </c>
      <c r="P120" s="352" t="s">
        <v>2193</v>
      </c>
      <c r="Q120" s="179">
        <v>3157907431</v>
      </c>
      <c r="R120" s="181"/>
      <c r="S120" s="388">
        <v>88493</v>
      </c>
      <c r="T120" s="388">
        <v>135770</v>
      </c>
      <c r="U120" s="175">
        <v>395</v>
      </c>
      <c r="V120" s="181" t="str">
        <f>VLOOKUP(U120,MOVIL!$C$7:CA316,2,0)</f>
        <v>LZN926</v>
      </c>
      <c r="W120" s="181" t="str">
        <f>VLOOKUP(U120,MOVIL!$C$7:$BX$200,5,0)</f>
        <v xml:space="preserve">HENAO ARENAS JHON JAIRO </v>
      </c>
      <c r="X120" s="309" t="str">
        <f>VLOOKUP(V120,MOVIL!$D$7:BY318,6,0)</f>
        <v>3214286233-3115314584</v>
      </c>
      <c r="Y120" s="181">
        <v>3325000</v>
      </c>
      <c r="Z120" s="181"/>
      <c r="AA120" s="181"/>
      <c r="AB120" s="182">
        <f t="shared" si="164"/>
        <v>3325000</v>
      </c>
      <c r="AC120" s="181"/>
      <c r="AD120" s="181"/>
      <c r="AE120" s="181"/>
      <c r="AF120" s="309" t="str">
        <f>VLOOKUP(U120,MOVIL!$C:$CG,3,0)</f>
        <v>SOCIO</v>
      </c>
      <c r="AG120" s="110">
        <f t="shared" si="165"/>
        <v>3075159.5</v>
      </c>
      <c r="AH120" s="110">
        <f t="shared" si="166"/>
        <v>395</v>
      </c>
      <c r="AI120" s="182">
        <f>ROUNDUP((IF(AF120="SOCIO",(AG120*0.95),(AG120*0.8))),-3)</f>
        <v>2922000</v>
      </c>
      <c r="AJ120" s="184" t="str">
        <f t="shared" si="167"/>
        <v>7,5%</v>
      </c>
      <c r="AK120" s="182">
        <f t="shared" si="168"/>
        <v>219150</v>
      </c>
      <c r="AL120" s="182">
        <f t="shared" si="169"/>
        <v>102270.00000000001</v>
      </c>
      <c r="AM120" s="182">
        <f t="shared" si="170"/>
        <v>12097.079999999998</v>
      </c>
      <c r="AN120" s="182">
        <f t="shared" si="171"/>
        <v>2702850</v>
      </c>
      <c r="AO120" s="182">
        <f t="shared" si="172"/>
        <v>403000</v>
      </c>
      <c r="AP120" s="182"/>
      <c r="AQ120" s="417">
        <v>45627</v>
      </c>
    </row>
    <row r="121" spans="1:43" s="347" customFormat="1" ht="16.5" hidden="1" customHeight="1" x14ac:dyDescent="0.25">
      <c r="A121" s="175">
        <v>114</v>
      </c>
      <c r="B121" s="341"/>
      <c r="C121" s="430" t="s">
        <v>1903</v>
      </c>
      <c r="D121" s="342">
        <v>45616</v>
      </c>
      <c r="E121" s="340">
        <v>292</v>
      </c>
      <c r="F121" s="345" t="s">
        <v>2226</v>
      </c>
      <c r="G121" s="345" t="s">
        <v>2225</v>
      </c>
      <c r="H121" s="425" t="s">
        <v>1991</v>
      </c>
      <c r="I121" s="345"/>
      <c r="J121" s="345">
        <v>1</v>
      </c>
      <c r="K121" s="179">
        <v>30</v>
      </c>
      <c r="L121" s="414">
        <v>45619</v>
      </c>
      <c r="M121" s="344">
        <v>0.79166666666666663</v>
      </c>
      <c r="N121" s="342"/>
      <c r="O121" s="344"/>
      <c r="P121" s="352" t="s">
        <v>1904</v>
      </c>
      <c r="Q121" s="179">
        <v>3105545418</v>
      </c>
      <c r="R121" s="181"/>
      <c r="S121" s="388">
        <v>88513</v>
      </c>
      <c r="T121" s="388">
        <v>135797</v>
      </c>
      <c r="U121" s="175">
        <v>410</v>
      </c>
      <c r="V121" s="181" t="str">
        <f>VLOOKUP(U121,MOVIL!$C$7:CA325,2,0)</f>
        <v>EXZ634</v>
      </c>
      <c r="W121" s="181" t="str">
        <f>VLOOKUP(U121,MOVIL!$C$7:$BX$200,5,0)</f>
        <v>RAUL CONTRERAS RODRIGUEZ</v>
      </c>
      <c r="X121" s="309">
        <f>VLOOKUP(V121,MOVIL!$D$7:BY327,6,0)</f>
        <v>3103397257</v>
      </c>
      <c r="Y121" s="181">
        <v>950000</v>
      </c>
      <c r="Z121" s="181"/>
      <c r="AA121" s="181"/>
      <c r="AB121" s="182">
        <f t="shared" si="164"/>
        <v>950000</v>
      </c>
      <c r="AC121" s="181"/>
      <c r="AD121" s="181"/>
      <c r="AE121" s="181"/>
      <c r="AF121" s="309" t="str">
        <f>VLOOKUP(U121,MOVIL!$C:$CG,3,0)</f>
        <v>SOCIO</v>
      </c>
      <c r="AG121" s="110">
        <f t="shared" si="165"/>
        <v>878617</v>
      </c>
      <c r="AH121" s="110">
        <f t="shared" si="166"/>
        <v>410</v>
      </c>
      <c r="AI121" s="182">
        <f>ROUNDUP((IF(AF121="SOCIO",(AG121*0.95),(AG121*0.8))),-3)</f>
        <v>835000</v>
      </c>
      <c r="AJ121" s="184" t="str">
        <f t="shared" si="167"/>
        <v>7,5%</v>
      </c>
      <c r="AK121" s="182">
        <f t="shared" si="168"/>
        <v>62625</v>
      </c>
      <c r="AL121" s="182">
        <f t="shared" si="169"/>
        <v>29225.000000000004</v>
      </c>
      <c r="AM121" s="182">
        <f t="shared" si="170"/>
        <v>3456.8999999999996</v>
      </c>
      <c r="AN121" s="182">
        <f t="shared" si="171"/>
        <v>772375</v>
      </c>
      <c r="AO121" s="182">
        <f t="shared" si="172"/>
        <v>115000</v>
      </c>
      <c r="AP121" s="182"/>
      <c r="AQ121" s="417">
        <v>45627</v>
      </c>
    </row>
    <row r="122" spans="1:43" s="347" customFormat="1" ht="16.5" hidden="1" customHeight="1" x14ac:dyDescent="0.25">
      <c r="A122" s="175">
        <v>115</v>
      </c>
      <c r="B122" s="341"/>
      <c r="C122" s="430" t="s">
        <v>1903</v>
      </c>
      <c r="D122" s="342">
        <v>45616</v>
      </c>
      <c r="E122" s="340">
        <v>292</v>
      </c>
      <c r="F122" s="345" t="s">
        <v>2224</v>
      </c>
      <c r="G122" s="345" t="s">
        <v>2224</v>
      </c>
      <c r="H122" s="425" t="s">
        <v>1991</v>
      </c>
      <c r="I122" s="345"/>
      <c r="J122" s="345">
        <v>1</v>
      </c>
      <c r="K122" s="179">
        <v>30</v>
      </c>
      <c r="L122" s="414">
        <v>45619</v>
      </c>
      <c r="M122" s="344">
        <v>0.83333333333333337</v>
      </c>
      <c r="N122" s="342"/>
      <c r="O122" s="344"/>
      <c r="P122" s="352" t="s">
        <v>1904</v>
      </c>
      <c r="Q122" s="179">
        <v>3105545418</v>
      </c>
      <c r="R122" s="181"/>
      <c r="S122" s="388">
        <v>88514</v>
      </c>
      <c r="T122" s="388">
        <v>135797</v>
      </c>
      <c r="U122" s="175">
        <v>410</v>
      </c>
      <c r="V122" s="181" t="str">
        <f>VLOOKUP(U122,MOVIL!$C$7:CA320,2,0)</f>
        <v>EXZ634</v>
      </c>
      <c r="W122" s="181" t="str">
        <f>VLOOKUP(U122,MOVIL!$C$7:$BX$200,5,0)</f>
        <v>RAUL CONTRERAS RODRIGUEZ</v>
      </c>
      <c r="X122" s="309">
        <f>VLOOKUP(V122,MOVIL!$D$7:BY322,6,0)</f>
        <v>3103397257</v>
      </c>
      <c r="Y122" s="181">
        <v>950000</v>
      </c>
      <c r="Z122" s="181"/>
      <c r="AA122" s="181"/>
      <c r="AB122" s="182">
        <f t="shared" si="164"/>
        <v>950000</v>
      </c>
      <c r="AC122" s="181"/>
      <c r="AD122" s="181"/>
      <c r="AE122" s="181"/>
      <c r="AF122" s="309" t="str">
        <f>VLOOKUP(U122,MOVIL!$C:$CG,3,0)</f>
        <v>SOCIO</v>
      </c>
      <c r="AG122" s="110">
        <f t="shared" si="165"/>
        <v>878617</v>
      </c>
      <c r="AH122" s="110">
        <f t="shared" si="166"/>
        <v>410</v>
      </c>
      <c r="AI122" s="182">
        <f>ROUNDUP((IF(AF122="SOCIO",(AG122*0.95),(AG122*0.8))),-3)</f>
        <v>835000</v>
      </c>
      <c r="AJ122" s="184" t="str">
        <f t="shared" si="167"/>
        <v>7,5%</v>
      </c>
      <c r="AK122" s="182">
        <f t="shared" si="168"/>
        <v>62625</v>
      </c>
      <c r="AL122" s="182">
        <f t="shared" si="169"/>
        <v>29225.000000000004</v>
      </c>
      <c r="AM122" s="182">
        <f t="shared" si="170"/>
        <v>3456.8999999999996</v>
      </c>
      <c r="AN122" s="182">
        <f t="shared" si="171"/>
        <v>772375</v>
      </c>
      <c r="AO122" s="182">
        <f t="shared" si="172"/>
        <v>115000</v>
      </c>
      <c r="AP122" s="182"/>
      <c r="AQ122" s="417">
        <v>45627</v>
      </c>
    </row>
    <row r="123" spans="1:43" s="347" customFormat="1" ht="16.5" hidden="1" customHeight="1" x14ac:dyDescent="0.25">
      <c r="A123" s="175">
        <v>116</v>
      </c>
      <c r="B123" s="341" t="s">
        <v>2198</v>
      </c>
      <c r="C123" s="375" t="s">
        <v>2935</v>
      </c>
      <c r="D123" s="342">
        <v>45611</v>
      </c>
      <c r="E123" s="340">
        <v>32</v>
      </c>
      <c r="F123" s="345" t="s">
        <v>82</v>
      </c>
      <c r="G123" s="345" t="s">
        <v>82</v>
      </c>
      <c r="H123" s="425" t="s">
        <v>2199</v>
      </c>
      <c r="I123" s="345" t="s">
        <v>2200</v>
      </c>
      <c r="J123" s="345">
        <v>5</v>
      </c>
      <c r="K123" s="179">
        <v>40</v>
      </c>
      <c r="L123" s="414">
        <v>45621</v>
      </c>
      <c r="M123" s="344">
        <v>0</v>
      </c>
      <c r="N123" s="342">
        <v>45625</v>
      </c>
      <c r="O123" s="344">
        <v>0.58333333333333337</v>
      </c>
      <c r="P123" s="352" t="s">
        <v>2201</v>
      </c>
      <c r="Q123" s="179" t="s">
        <v>2202</v>
      </c>
      <c r="R123" s="181"/>
      <c r="S123" s="390">
        <v>88518</v>
      </c>
      <c r="T123" s="390">
        <v>135744</v>
      </c>
      <c r="U123" s="175">
        <v>414</v>
      </c>
      <c r="V123" s="181" t="str">
        <f>VLOOKUP(U123,MOVIL!$C$7:CA319,2,0)</f>
        <v>NUX774</v>
      </c>
      <c r="W123" s="181" t="str">
        <f>VLOOKUP(U123,MOVIL!$C$7:$BX$200,5,0)</f>
        <v>AREVALO ESGUERRA MICHAEL ANDRES</v>
      </c>
      <c r="X123" s="309">
        <f>VLOOKUP(V123,MOVIL!$D$7:BY321,6,0)</f>
        <v>3005184215</v>
      </c>
      <c r="Y123" s="181">
        <v>7000000</v>
      </c>
      <c r="Z123" s="181"/>
      <c r="AA123" s="181"/>
      <c r="AB123" s="182">
        <f t="shared" si="164"/>
        <v>7000000</v>
      </c>
      <c r="AC123" s="181"/>
      <c r="AD123" s="181"/>
      <c r="AE123" s="181"/>
      <c r="AF123" s="309" t="str">
        <f>VLOOKUP(U123,MOVIL!$C:$CG,3,0)</f>
        <v>SOCIO</v>
      </c>
      <c r="AG123" s="110">
        <f t="shared" si="165"/>
        <v>6474020</v>
      </c>
      <c r="AH123" s="110">
        <f t="shared" si="166"/>
        <v>414</v>
      </c>
      <c r="AI123" s="182">
        <f>ROUNDUP((IF(AF123="SOCIO",(AG123*0.95),(AG123*0.8))),-3)</f>
        <v>6151000</v>
      </c>
      <c r="AJ123" s="184" t="str">
        <f t="shared" si="167"/>
        <v>7,5%</v>
      </c>
      <c r="AK123" s="182">
        <f t="shared" si="168"/>
        <v>461325</v>
      </c>
      <c r="AL123" s="182">
        <f t="shared" si="169"/>
        <v>215285.00000000003</v>
      </c>
      <c r="AM123" s="182">
        <f t="shared" si="170"/>
        <v>25465.139999999996</v>
      </c>
      <c r="AN123" s="182">
        <f t="shared" si="171"/>
        <v>5689675</v>
      </c>
      <c r="AO123" s="182">
        <f t="shared" si="172"/>
        <v>849000</v>
      </c>
      <c r="AP123" s="182"/>
      <c r="AQ123" s="417">
        <v>45627</v>
      </c>
    </row>
    <row r="124" spans="1:43" s="347" customFormat="1" ht="16.5" hidden="1" customHeight="1" x14ac:dyDescent="0.25">
      <c r="A124" s="175">
        <v>117</v>
      </c>
      <c r="B124" s="341" t="s">
        <v>2198</v>
      </c>
      <c r="C124" s="375" t="s">
        <v>2935</v>
      </c>
      <c r="D124" s="342">
        <v>45611</v>
      </c>
      <c r="E124" s="340">
        <v>32</v>
      </c>
      <c r="F124" s="345" t="s">
        <v>82</v>
      </c>
      <c r="G124" s="345" t="s">
        <v>82</v>
      </c>
      <c r="H124" s="425" t="s">
        <v>2199</v>
      </c>
      <c r="I124" s="345" t="s">
        <v>2200</v>
      </c>
      <c r="J124" s="345">
        <v>5</v>
      </c>
      <c r="K124" s="179">
        <v>30</v>
      </c>
      <c r="L124" s="414">
        <v>45621</v>
      </c>
      <c r="M124" s="344">
        <v>0</v>
      </c>
      <c r="N124" s="342">
        <v>45625</v>
      </c>
      <c r="O124" s="344">
        <v>0.58333333333333337</v>
      </c>
      <c r="P124" s="352" t="s">
        <v>2201</v>
      </c>
      <c r="Q124" s="179" t="s">
        <v>2202</v>
      </c>
      <c r="R124" s="181"/>
      <c r="S124" s="390">
        <v>88519</v>
      </c>
      <c r="T124" s="390">
        <v>135745</v>
      </c>
      <c r="U124" s="175">
        <v>91</v>
      </c>
      <c r="V124" s="181" t="str">
        <f>VLOOKUP(U124,MOVIL!$C$7:CA320,2,0)</f>
        <v>NUW623</v>
      </c>
      <c r="W124" s="181" t="str">
        <f>VLOOKUP(U124,MOVIL!$C$7:$BX$200,5,0)</f>
        <v xml:space="preserve">VEGA GUEVARA  HECTOR DAVID </v>
      </c>
      <c r="X124" s="309" t="str">
        <f>VLOOKUP(V124,MOVIL!$D$7:BY322,6,0)</f>
        <v>321 4848295</v>
      </c>
      <c r="Y124" s="181">
        <v>6650000</v>
      </c>
      <c r="Z124" s="181"/>
      <c r="AA124" s="181"/>
      <c r="AB124" s="182">
        <f t="shared" si="164"/>
        <v>6650000</v>
      </c>
      <c r="AC124" s="181"/>
      <c r="AD124" s="181"/>
      <c r="AE124" s="181"/>
      <c r="AF124" s="309" t="str">
        <f>VLOOKUP(U124,MOVIL!$C:$CG,3,0)</f>
        <v>AFILIADO</v>
      </c>
      <c r="AG124" s="110">
        <f t="shared" si="165"/>
        <v>6150319</v>
      </c>
      <c r="AH124" s="110">
        <f t="shared" si="166"/>
        <v>91</v>
      </c>
      <c r="AI124" s="182">
        <f>ROUNDUP((IF(AF124="SOCIO",(AG124*0.95),(AG124*0.85))),-3)</f>
        <v>5228000</v>
      </c>
      <c r="AJ124" s="184" t="str">
        <f t="shared" si="167"/>
        <v>11,5%</v>
      </c>
      <c r="AK124" s="182">
        <f t="shared" si="168"/>
        <v>601220</v>
      </c>
      <c r="AL124" s="182">
        <f t="shared" si="169"/>
        <v>182980.00000000003</v>
      </c>
      <c r="AM124" s="182">
        <f t="shared" si="170"/>
        <v>21643.919999999998</v>
      </c>
      <c r="AN124" s="182">
        <f t="shared" si="171"/>
        <v>4626780</v>
      </c>
      <c r="AO124" s="182">
        <f t="shared" si="172"/>
        <v>1422000</v>
      </c>
      <c r="AP124" s="182"/>
      <c r="AQ124" s="417">
        <v>45627</v>
      </c>
    </row>
    <row r="125" spans="1:43" s="347" customFormat="1" ht="16.5" hidden="1" customHeight="1" x14ac:dyDescent="0.25">
      <c r="A125" s="175">
        <v>118</v>
      </c>
      <c r="B125" s="341"/>
      <c r="C125" s="375" t="s">
        <v>2936</v>
      </c>
      <c r="D125" s="342">
        <v>45615</v>
      </c>
      <c r="E125" s="340">
        <v>20</v>
      </c>
      <c r="F125" s="345" t="s">
        <v>60</v>
      </c>
      <c r="G125" s="345" t="s">
        <v>2213</v>
      </c>
      <c r="H125" s="425" t="s">
        <v>2214</v>
      </c>
      <c r="I125" s="345" t="s">
        <v>2215</v>
      </c>
      <c r="J125" s="345">
        <v>3</v>
      </c>
      <c r="K125" s="179">
        <v>25</v>
      </c>
      <c r="L125" s="414">
        <v>45621</v>
      </c>
      <c r="M125" s="344">
        <v>0.25</v>
      </c>
      <c r="N125" s="342">
        <v>45623</v>
      </c>
      <c r="O125" s="344" t="s">
        <v>2216</v>
      </c>
      <c r="P125" s="352" t="s">
        <v>2217</v>
      </c>
      <c r="Q125" s="179" t="s">
        <v>2218</v>
      </c>
      <c r="R125" s="372" t="s">
        <v>2219</v>
      </c>
      <c r="S125" s="390">
        <v>88520</v>
      </c>
      <c r="T125" s="390">
        <v>135746</v>
      </c>
      <c r="U125" s="175">
        <v>467</v>
      </c>
      <c r="V125" s="181" t="str">
        <f>VLOOKUP(U125,MOVIL!$C$7:CA324,2,0)</f>
        <v>LZM383</v>
      </c>
      <c r="W125" s="181" t="str">
        <f>VLOOKUP(U125,MOVIL!$C$7:$BX$200,5,0)</f>
        <v>CARREÑO AMAYA ELI</v>
      </c>
      <c r="X125" s="309">
        <f>VLOOKUP(V125,MOVIL!$D$7:BY326,6,0)</f>
        <v>3133608820</v>
      </c>
      <c r="Y125" s="181">
        <v>4950000</v>
      </c>
      <c r="Z125" s="181"/>
      <c r="AA125" s="181"/>
      <c r="AB125" s="182">
        <f t="shared" si="164"/>
        <v>4950000</v>
      </c>
      <c r="AC125" s="181"/>
      <c r="AD125" s="181"/>
      <c r="AE125" s="181"/>
      <c r="AF125" s="309" t="str">
        <f>VLOOKUP(U125,MOVIL!$C:$CG,3,0)</f>
        <v>SOCIO</v>
      </c>
      <c r="AG125" s="110">
        <f t="shared" si="165"/>
        <v>4578057</v>
      </c>
      <c r="AH125" s="110">
        <f t="shared" si="166"/>
        <v>467</v>
      </c>
      <c r="AI125" s="182">
        <f>ROUNDUP((IF(AF125="SOCIO",(AG125*0.95),(AG125*0.8))),-3)</f>
        <v>4350000</v>
      </c>
      <c r="AJ125" s="184" t="str">
        <f t="shared" si="167"/>
        <v>7,5%</v>
      </c>
      <c r="AK125" s="182">
        <f t="shared" si="168"/>
        <v>326250</v>
      </c>
      <c r="AL125" s="182">
        <f t="shared" si="169"/>
        <v>152250</v>
      </c>
      <c r="AM125" s="182">
        <f t="shared" si="170"/>
        <v>18009</v>
      </c>
      <c r="AN125" s="182">
        <f t="shared" si="171"/>
        <v>4023750</v>
      </c>
      <c r="AO125" s="182">
        <f t="shared" si="172"/>
        <v>600000</v>
      </c>
      <c r="AP125" s="182"/>
      <c r="AQ125" s="417">
        <v>45627</v>
      </c>
    </row>
    <row r="126" spans="1:43" s="347" customFormat="1" ht="16.5" hidden="1" customHeight="1" x14ac:dyDescent="0.25">
      <c r="A126" s="175">
        <v>119</v>
      </c>
      <c r="B126" s="341"/>
      <c r="C126" s="341" t="s">
        <v>2222</v>
      </c>
      <c r="D126" s="342">
        <v>45616</v>
      </c>
      <c r="E126" s="340">
        <v>54</v>
      </c>
      <c r="F126" s="345" t="s">
        <v>2221</v>
      </c>
      <c r="G126" s="345" t="s">
        <v>2221</v>
      </c>
      <c r="H126" s="425" t="s">
        <v>2170</v>
      </c>
      <c r="I126" s="345" t="s">
        <v>2170</v>
      </c>
      <c r="J126" s="345">
        <v>1</v>
      </c>
      <c r="K126" s="179">
        <v>9</v>
      </c>
      <c r="L126" s="414">
        <v>45621</v>
      </c>
      <c r="M126" s="344">
        <v>0.33333333333333331</v>
      </c>
      <c r="N126" s="342">
        <v>45621</v>
      </c>
      <c r="O126" s="344">
        <v>0.66666666666666663</v>
      </c>
      <c r="P126" s="352" t="s">
        <v>2220</v>
      </c>
      <c r="Q126" s="179">
        <v>3246242991</v>
      </c>
      <c r="R126" s="372"/>
      <c r="S126" s="390">
        <v>88521</v>
      </c>
      <c r="T126" s="390">
        <v>135747</v>
      </c>
      <c r="U126" s="175">
        <v>449</v>
      </c>
      <c r="V126" s="181" t="str">
        <f>VLOOKUP(U126,MOVIL!$C$7:CA325,2,0)</f>
        <v>EYX605</v>
      </c>
      <c r="W126" s="181" t="str">
        <f>VLOOKUP(U126,MOVIL!$C$7:$BX$200,5,0)</f>
        <v>VARGAS FORERO CARLOS CESAR</v>
      </c>
      <c r="X126" s="309">
        <f>VLOOKUP(V126,MOVIL!$D$7:BY327,6,0)</f>
        <v>3207678924</v>
      </c>
      <c r="Y126" s="181">
        <v>919000</v>
      </c>
      <c r="Z126" s="181"/>
      <c r="AA126" s="181"/>
      <c r="AB126" s="182">
        <f t="shared" si="164"/>
        <v>919000</v>
      </c>
      <c r="AC126" s="181"/>
      <c r="AD126" s="181"/>
      <c r="AE126" s="181"/>
      <c r="AF126" s="309" t="str">
        <f>VLOOKUP(U126,MOVIL!$C:$CG,3,0)</f>
        <v>PROPIO</v>
      </c>
      <c r="AG126" s="110">
        <f t="shared" si="165"/>
        <v>849946.34</v>
      </c>
      <c r="AH126" s="110">
        <f t="shared" si="166"/>
        <v>449</v>
      </c>
      <c r="AI126" s="182"/>
      <c r="AJ126" s="184" t="str">
        <f>IF(AF126="PROPIO","0%",IF(AF126="SOCIO","7,5%","11,5%"))</f>
        <v>0%</v>
      </c>
      <c r="AK126" s="182">
        <f t="shared" si="168"/>
        <v>0</v>
      </c>
      <c r="AL126" s="182">
        <f t="shared" si="169"/>
        <v>0</v>
      </c>
      <c r="AM126" s="182">
        <f t="shared" si="170"/>
        <v>0</v>
      </c>
      <c r="AN126" s="182">
        <f t="shared" si="171"/>
        <v>0</v>
      </c>
      <c r="AO126" s="182">
        <f t="shared" si="172"/>
        <v>919000</v>
      </c>
      <c r="AP126" s="182"/>
      <c r="AQ126" s="417">
        <v>45627</v>
      </c>
    </row>
    <row r="127" spans="1:43" s="347" customFormat="1" ht="16.5" hidden="1" customHeight="1" x14ac:dyDescent="0.25">
      <c r="A127" s="175">
        <v>120</v>
      </c>
      <c r="B127" s="341">
        <v>11</v>
      </c>
      <c r="C127" s="341" t="s">
        <v>1896</v>
      </c>
      <c r="D127" s="342">
        <v>45587</v>
      </c>
      <c r="E127" s="340">
        <v>208</v>
      </c>
      <c r="F127" s="345" t="s">
        <v>270</v>
      </c>
      <c r="G127" s="345" t="s">
        <v>2238</v>
      </c>
      <c r="H127" s="425" t="s">
        <v>2245</v>
      </c>
      <c r="I127" s="345" t="s">
        <v>2055</v>
      </c>
      <c r="J127" s="345">
        <v>1</v>
      </c>
      <c r="K127" s="179">
        <v>26</v>
      </c>
      <c r="L127" s="414">
        <v>45622</v>
      </c>
      <c r="M127" s="344">
        <v>0.25</v>
      </c>
      <c r="N127" s="342">
        <v>45622</v>
      </c>
      <c r="O127" s="344">
        <v>0.875</v>
      </c>
      <c r="P127" s="352" t="s">
        <v>2239</v>
      </c>
      <c r="Q127" s="179" t="s">
        <v>2240</v>
      </c>
      <c r="R127" s="181"/>
      <c r="S127" s="388">
        <v>88532</v>
      </c>
      <c r="T127" s="388">
        <v>135848</v>
      </c>
      <c r="U127" s="175">
        <v>378</v>
      </c>
      <c r="V127" s="181" t="str">
        <f>VLOOKUP(U127,MOVIL!$C$7:CA332,2,0)</f>
        <v>GUR220</v>
      </c>
      <c r="W127" s="181" t="str">
        <f>VLOOKUP(U127,MOVIL!$C$7:$BX$200,5,0)</f>
        <v>CARRILLO BARBOSA HENRY MAURICIO</v>
      </c>
      <c r="X127" s="309">
        <f>VLOOKUP(V127,MOVIL!$D$7:BY334,6,0)</f>
        <v>3104471262</v>
      </c>
      <c r="Y127" s="181">
        <v>1350000</v>
      </c>
      <c r="Z127" s="181"/>
      <c r="AA127" s="181"/>
      <c r="AB127" s="182">
        <f t="shared" si="164"/>
        <v>1350000</v>
      </c>
      <c r="AC127" s="181"/>
      <c r="AD127" s="181"/>
      <c r="AE127" s="181"/>
      <c r="AF127" s="309" t="str">
        <f>VLOOKUP(U127,MOVIL!$C:$CG,3,0)</f>
        <v>SOCIO</v>
      </c>
      <c r="AG127" s="110">
        <f t="shared" si="165"/>
        <v>1248561</v>
      </c>
      <c r="AH127" s="110">
        <f t="shared" si="166"/>
        <v>378</v>
      </c>
      <c r="AI127" s="182">
        <f>ROUNDUP((IF(AF127="SOCIO",(AG127*0.95),(AG127*0.8))),-3)</f>
        <v>1187000</v>
      </c>
      <c r="AJ127" s="184" t="str">
        <f>IF(AF127="SOCIO","7,5%","11,5%")</f>
        <v>7,5%</v>
      </c>
      <c r="AK127" s="182">
        <f t="shared" si="168"/>
        <v>89025</v>
      </c>
      <c r="AL127" s="182">
        <f t="shared" si="169"/>
        <v>41545.000000000007</v>
      </c>
      <c r="AM127" s="182">
        <f t="shared" si="170"/>
        <v>4914.1799999999994</v>
      </c>
      <c r="AN127" s="182">
        <f t="shared" si="171"/>
        <v>1097975</v>
      </c>
      <c r="AO127" s="182">
        <f t="shared" si="172"/>
        <v>163000</v>
      </c>
      <c r="AP127" s="182"/>
      <c r="AQ127" s="417">
        <v>45627</v>
      </c>
    </row>
    <row r="128" spans="1:43" s="347" customFormat="1" ht="16.5" hidden="1" customHeight="1" x14ac:dyDescent="0.25">
      <c r="A128" s="175">
        <v>121</v>
      </c>
      <c r="B128" s="341">
        <v>11</v>
      </c>
      <c r="C128" s="341" t="s">
        <v>1896</v>
      </c>
      <c r="D128" s="342">
        <v>45587</v>
      </c>
      <c r="E128" s="340">
        <v>208</v>
      </c>
      <c r="F128" s="345" t="s">
        <v>270</v>
      </c>
      <c r="G128" s="345" t="s">
        <v>2238</v>
      </c>
      <c r="H128" s="425" t="s">
        <v>2245</v>
      </c>
      <c r="I128" s="345" t="s">
        <v>2055</v>
      </c>
      <c r="J128" s="345">
        <v>1</v>
      </c>
      <c r="K128" s="179">
        <v>26</v>
      </c>
      <c r="L128" s="414">
        <v>45622</v>
      </c>
      <c r="M128" s="344">
        <v>0.25</v>
      </c>
      <c r="N128" s="342">
        <v>45622</v>
      </c>
      <c r="O128" s="344">
        <v>0.875</v>
      </c>
      <c r="P128" s="352" t="s">
        <v>2239</v>
      </c>
      <c r="Q128" s="179" t="s">
        <v>2240</v>
      </c>
      <c r="R128" s="181"/>
      <c r="S128" s="388">
        <v>88532</v>
      </c>
      <c r="T128" s="388">
        <v>135849</v>
      </c>
      <c r="U128" s="175">
        <v>363</v>
      </c>
      <c r="V128" s="181" t="str">
        <f>VLOOKUP(U128,MOVIL!$C$7:CA333,2,0)</f>
        <v>JTY148</v>
      </c>
      <c r="W128" s="181" t="str">
        <f>VLOOKUP(U128,MOVIL!$C$7:$BX$200,5,0)</f>
        <v>CONTRERAS GARCIA JOSE GUILLERMO</v>
      </c>
      <c r="X128" s="309">
        <f>VLOOKUP(V128,MOVIL!$D$7:BY335,6,0)</f>
        <v>3118177837</v>
      </c>
      <c r="Y128" s="181">
        <v>1350000</v>
      </c>
      <c r="Z128" s="181"/>
      <c r="AA128" s="181"/>
      <c r="AB128" s="182">
        <f t="shared" si="164"/>
        <v>1350000</v>
      </c>
      <c r="AC128" s="181"/>
      <c r="AD128" s="181"/>
      <c r="AE128" s="181"/>
      <c r="AF128" s="309" t="str">
        <f>VLOOKUP(U128,MOVIL!$C:$CG,3,0)</f>
        <v>SOCIO</v>
      </c>
      <c r="AG128" s="110">
        <f t="shared" si="165"/>
        <v>1248561</v>
      </c>
      <c r="AH128" s="110">
        <f t="shared" si="166"/>
        <v>363</v>
      </c>
      <c r="AI128" s="182">
        <f>ROUNDUP((IF(AF128="SOCIO",(AG128*0.95),(AG128*0.8))),-3)</f>
        <v>1187000</v>
      </c>
      <c r="AJ128" s="184" t="str">
        <f>IF(AF128="SOCIO","7,5%","11,5%")</f>
        <v>7,5%</v>
      </c>
      <c r="AK128" s="182">
        <f t="shared" si="168"/>
        <v>89025</v>
      </c>
      <c r="AL128" s="182">
        <f t="shared" si="169"/>
        <v>41545.000000000007</v>
      </c>
      <c r="AM128" s="182">
        <f t="shared" si="170"/>
        <v>4914.1799999999994</v>
      </c>
      <c r="AN128" s="182">
        <f t="shared" si="171"/>
        <v>1097975</v>
      </c>
      <c r="AO128" s="182">
        <f t="shared" si="172"/>
        <v>163000</v>
      </c>
      <c r="AP128" s="182"/>
      <c r="AQ128" s="417">
        <v>45627</v>
      </c>
    </row>
    <row r="129" spans="1:43" s="347" customFormat="1" ht="16.5" hidden="1" customHeight="1" x14ac:dyDescent="0.25">
      <c r="A129" s="175">
        <v>122</v>
      </c>
      <c r="B129" s="341"/>
      <c r="C129" s="330" t="s">
        <v>2937</v>
      </c>
      <c r="D129" s="342">
        <v>45615</v>
      </c>
      <c r="E129" s="340">
        <v>32</v>
      </c>
      <c r="F129" s="345" t="s">
        <v>2248</v>
      </c>
      <c r="G129" s="345" t="s">
        <v>2248</v>
      </c>
      <c r="H129" s="425" t="s">
        <v>1958</v>
      </c>
      <c r="I129" s="345" t="s">
        <v>2249</v>
      </c>
      <c r="J129" s="345">
        <v>4</v>
      </c>
      <c r="K129" s="179">
        <v>30</v>
      </c>
      <c r="L129" s="414">
        <v>45622</v>
      </c>
      <c r="M129" s="344">
        <v>0.125</v>
      </c>
      <c r="N129" s="342">
        <v>45625</v>
      </c>
      <c r="O129" s="344">
        <v>0.875</v>
      </c>
      <c r="P129" s="352" t="s">
        <v>2246</v>
      </c>
      <c r="Q129" s="179">
        <v>3204159341</v>
      </c>
      <c r="R129" s="181" t="s">
        <v>2247</v>
      </c>
      <c r="S129" s="388">
        <v>88533</v>
      </c>
      <c r="T129" s="388">
        <v>135838</v>
      </c>
      <c r="U129" s="175">
        <v>395</v>
      </c>
      <c r="V129" s="181" t="str">
        <f>VLOOKUP(U129,MOVIL!$C$7:CA334,2,0)</f>
        <v>LZN926</v>
      </c>
      <c r="W129" s="181" t="str">
        <f>VLOOKUP(U129,MOVIL!$C$7:$BX$200,5,0)</f>
        <v xml:space="preserve">HENAO ARENAS JHON JAIRO </v>
      </c>
      <c r="X129" s="309" t="str">
        <f>VLOOKUP(V129,MOVIL!$D$7:BY336,6,0)</f>
        <v>3214286233-3115314584</v>
      </c>
      <c r="Y129" s="181">
        <v>6650000</v>
      </c>
      <c r="Z129" s="181"/>
      <c r="AA129" s="181"/>
      <c r="AB129" s="182">
        <f t="shared" si="164"/>
        <v>6650000</v>
      </c>
      <c r="AC129" s="181"/>
      <c r="AD129" s="181"/>
      <c r="AE129" s="181"/>
      <c r="AF129" s="309" t="str">
        <f>VLOOKUP(U129,MOVIL!$C:$CG,3,0)</f>
        <v>SOCIO</v>
      </c>
      <c r="AG129" s="110">
        <f t="shared" si="165"/>
        <v>6150319</v>
      </c>
      <c r="AH129" s="110">
        <f t="shared" si="166"/>
        <v>395</v>
      </c>
      <c r="AI129" s="182">
        <f>ROUNDUP((IF(AF129="SOCIO",(AG129*0.95),(AG129*0.8))),-3)</f>
        <v>5843000</v>
      </c>
      <c r="AJ129" s="184" t="str">
        <f>IF(AF129="SOCIO","7,5%","11,5%")</f>
        <v>7,5%</v>
      </c>
      <c r="AK129" s="182">
        <f t="shared" si="168"/>
        <v>438225</v>
      </c>
      <c r="AL129" s="182">
        <f t="shared" si="169"/>
        <v>204505.00000000003</v>
      </c>
      <c r="AM129" s="182">
        <f t="shared" si="170"/>
        <v>24190.019999999997</v>
      </c>
      <c r="AN129" s="182">
        <f t="shared" si="171"/>
        <v>5404775</v>
      </c>
      <c r="AO129" s="182">
        <f t="shared" si="172"/>
        <v>807000</v>
      </c>
      <c r="AP129" s="182"/>
      <c r="AQ129" s="417">
        <v>45627</v>
      </c>
    </row>
    <row r="130" spans="1:43" s="347" customFormat="1" ht="16.5" hidden="1" customHeight="1" x14ac:dyDescent="0.25">
      <c r="A130" s="175">
        <v>123</v>
      </c>
      <c r="B130" s="341"/>
      <c r="C130" s="330" t="s">
        <v>2937</v>
      </c>
      <c r="D130" s="342">
        <v>45615</v>
      </c>
      <c r="E130" s="340">
        <v>32</v>
      </c>
      <c r="F130" s="345" t="s">
        <v>2248</v>
      </c>
      <c r="G130" s="345" t="s">
        <v>2248</v>
      </c>
      <c r="H130" s="425" t="s">
        <v>1958</v>
      </c>
      <c r="I130" s="345" t="s">
        <v>2249</v>
      </c>
      <c r="J130" s="345">
        <v>4</v>
      </c>
      <c r="K130" s="179">
        <v>30</v>
      </c>
      <c r="L130" s="414">
        <v>45622</v>
      </c>
      <c r="M130" s="344">
        <v>0.125</v>
      </c>
      <c r="N130" s="342">
        <v>45625</v>
      </c>
      <c r="O130" s="344">
        <v>0.875</v>
      </c>
      <c r="P130" s="352" t="s">
        <v>2246</v>
      </c>
      <c r="Q130" s="179">
        <v>3204159341</v>
      </c>
      <c r="R130" s="181" t="s">
        <v>2247</v>
      </c>
      <c r="S130" s="388">
        <v>88533</v>
      </c>
      <c r="T130" s="388">
        <v>135839</v>
      </c>
      <c r="U130" s="175">
        <v>52</v>
      </c>
      <c r="V130" s="181" t="str">
        <f>VLOOKUP(U130,MOVIL!$C$7:CA335,2,0)</f>
        <v>NHT929</v>
      </c>
      <c r="W130" s="181" t="str">
        <f>VLOOKUP(U130,MOVIL!$C$7:$BX$200,5,0)</f>
        <v>CARREÑO RAMIREZ JHON ARTURO</v>
      </c>
      <c r="X130" s="309">
        <f>VLOOKUP(V130,MOVIL!$D$7:BY337,6,0)</f>
        <v>3105144527</v>
      </c>
      <c r="Y130" s="181">
        <v>6650000</v>
      </c>
      <c r="Z130" s="181"/>
      <c r="AA130" s="181"/>
      <c r="AB130" s="182">
        <f t="shared" si="164"/>
        <v>6650000</v>
      </c>
      <c r="AC130" s="181"/>
      <c r="AD130" s="181"/>
      <c r="AE130" s="181"/>
      <c r="AF130" s="309" t="str">
        <f>VLOOKUP(U130,MOVIL!$C:$CG,3,0)</f>
        <v>SOCIO</v>
      </c>
      <c r="AG130" s="110">
        <f t="shared" si="165"/>
        <v>6150319</v>
      </c>
      <c r="AH130" s="110">
        <f t="shared" si="166"/>
        <v>52</v>
      </c>
      <c r="AI130" s="182">
        <f>ROUNDUP((IF(AF130="SOCIO",(AG130*0.95),(AG130*0.8))),-3)</f>
        <v>5843000</v>
      </c>
      <c r="AJ130" s="184" t="str">
        <f>IF(AF130="SOCIO","7,5%","11,5%")</f>
        <v>7,5%</v>
      </c>
      <c r="AK130" s="182">
        <f t="shared" si="168"/>
        <v>438225</v>
      </c>
      <c r="AL130" s="182">
        <f t="shared" si="169"/>
        <v>204505.00000000003</v>
      </c>
      <c r="AM130" s="182">
        <f t="shared" si="170"/>
        <v>24190.019999999997</v>
      </c>
      <c r="AN130" s="182">
        <f t="shared" si="171"/>
        <v>5404775</v>
      </c>
      <c r="AO130" s="182">
        <f t="shared" si="172"/>
        <v>807000</v>
      </c>
      <c r="AP130" s="182"/>
      <c r="AQ130" s="417">
        <v>45627</v>
      </c>
    </row>
    <row r="131" spans="1:43" s="347" customFormat="1" ht="16.5" hidden="1" customHeight="1" x14ac:dyDescent="0.25">
      <c r="A131" s="175">
        <v>124</v>
      </c>
      <c r="B131" s="341" t="s">
        <v>2145</v>
      </c>
      <c r="C131" s="375" t="s">
        <v>2935</v>
      </c>
      <c r="D131" s="342">
        <v>45595</v>
      </c>
      <c r="E131" s="340">
        <v>16</v>
      </c>
      <c r="F131" s="343" t="s">
        <v>52</v>
      </c>
      <c r="G131" s="343" t="s">
        <v>52</v>
      </c>
      <c r="H131" s="425" t="s">
        <v>2146</v>
      </c>
      <c r="I131" s="345" t="s">
        <v>2147</v>
      </c>
      <c r="J131" s="179">
        <v>4</v>
      </c>
      <c r="K131" s="179">
        <v>30</v>
      </c>
      <c r="L131" s="414">
        <v>45623</v>
      </c>
      <c r="M131" s="344">
        <v>2.0833333333333332E-2</v>
      </c>
      <c r="N131" s="342">
        <v>45626</v>
      </c>
      <c r="O131" s="344">
        <v>0.83333333333333337</v>
      </c>
      <c r="P131" s="352" t="s">
        <v>2144</v>
      </c>
      <c r="Q131" s="179">
        <v>3204976624</v>
      </c>
      <c r="R131" s="181"/>
      <c r="S131" s="388">
        <v>88550</v>
      </c>
      <c r="T131" s="388">
        <v>135882</v>
      </c>
      <c r="U131" s="175">
        <v>363</v>
      </c>
      <c r="V131" s="181" t="str">
        <f>VLOOKUP(U131,MOVIL!$C$7:CA308,2,0)</f>
        <v>JTY148</v>
      </c>
      <c r="W131" s="181" t="str">
        <f>VLOOKUP(U131,MOVIL!$C$7:$BX$200,5,0)</f>
        <v>CONTRERAS GARCIA JOSE GUILLERMO</v>
      </c>
      <c r="X131" s="309">
        <f>VLOOKUP(V131,MOVIL!$D$7:BY310,6,0)</f>
        <v>3118177837</v>
      </c>
      <c r="Y131" s="181">
        <v>4813000</v>
      </c>
      <c r="Z131" s="181"/>
      <c r="AA131" s="181"/>
      <c r="AB131" s="182">
        <f t="shared" si="164"/>
        <v>4813000</v>
      </c>
      <c r="AC131" s="181"/>
      <c r="AD131" s="181"/>
      <c r="AE131" s="181"/>
      <c r="AF131" s="309" t="str">
        <f>VLOOKUP(U131,MOVIL!$C:$CG,3,0)</f>
        <v>SOCIO</v>
      </c>
      <c r="AG131" s="110">
        <f t="shared" si="165"/>
        <v>4451351.18</v>
      </c>
      <c r="AH131" s="110">
        <f t="shared" si="166"/>
        <v>363</v>
      </c>
      <c r="AI131" s="182">
        <f>ROUNDUP((IF(AF131="SOCIO",(AG131*0.95),(AG131*0.8))),-3)</f>
        <v>4229000</v>
      </c>
      <c r="AJ131" s="184" t="str">
        <f>IF(AF131="SOCIO","7,5%","11,5%")</f>
        <v>7,5%</v>
      </c>
      <c r="AK131" s="182">
        <f t="shared" si="168"/>
        <v>317175</v>
      </c>
      <c r="AL131" s="182">
        <f t="shared" si="169"/>
        <v>148015</v>
      </c>
      <c r="AM131" s="182">
        <f t="shared" si="170"/>
        <v>17508.059999999998</v>
      </c>
      <c r="AN131" s="182">
        <f t="shared" si="171"/>
        <v>3911825</v>
      </c>
      <c r="AO131" s="182">
        <f t="shared" si="172"/>
        <v>584000</v>
      </c>
      <c r="AP131" s="182"/>
      <c r="AQ131" s="417">
        <v>45627</v>
      </c>
    </row>
    <row r="132" spans="1:43" s="347" customFormat="1" ht="16.5" hidden="1" customHeight="1" x14ac:dyDescent="0.25">
      <c r="A132" s="175">
        <v>125</v>
      </c>
      <c r="B132" s="341">
        <v>11</v>
      </c>
      <c r="C132" s="341" t="s">
        <v>1896</v>
      </c>
      <c r="D132" s="342">
        <v>45587</v>
      </c>
      <c r="E132" s="340">
        <v>191</v>
      </c>
      <c r="F132" s="345" t="s">
        <v>252</v>
      </c>
      <c r="G132" s="345" t="s">
        <v>2241</v>
      </c>
      <c r="H132" s="425" t="s">
        <v>1950</v>
      </c>
      <c r="I132" s="345" t="s">
        <v>2055</v>
      </c>
      <c r="J132" s="345">
        <v>3</v>
      </c>
      <c r="K132" s="179">
        <v>34</v>
      </c>
      <c r="L132" s="414">
        <v>45623</v>
      </c>
      <c r="M132" s="344">
        <v>0.27083333333333331</v>
      </c>
      <c r="N132" s="342">
        <v>45625</v>
      </c>
      <c r="O132" s="344">
        <v>0.91666666666666663</v>
      </c>
      <c r="P132" s="352" t="s">
        <v>2239</v>
      </c>
      <c r="Q132" s="179" t="s">
        <v>2240</v>
      </c>
      <c r="R132" s="181"/>
      <c r="S132" s="388">
        <v>88551</v>
      </c>
      <c r="T132" s="388">
        <v>135883</v>
      </c>
      <c r="U132" s="175">
        <v>456</v>
      </c>
      <c r="V132" s="181" t="str">
        <f>VLOOKUP(U132,MOVIL!$C$7:CA334,2,0)</f>
        <v>GET396</v>
      </c>
      <c r="W132" s="181" t="str">
        <f>VLOOKUP(U132,MOVIL!$C$7:$BX$200,5,0)</f>
        <v>CHAVEZ EDWIN</v>
      </c>
      <c r="X132" s="309">
        <f>VLOOKUP(V132,MOVIL!$D$7:BY336,6,0)</f>
        <v>3124480396</v>
      </c>
      <c r="Y132" s="181">
        <v>3325000</v>
      </c>
      <c r="Z132" s="181"/>
      <c r="AA132" s="181"/>
      <c r="AB132" s="182">
        <f t="shared" si="164"/>
        <v>3325000</v>
      </c>
      <c r="AC132" s="181"/>
      <c r="AD132" s="181"/>
      <c r="AE132" s="181"/>
      <c r="AF132" s="309" t="str">
        <f>VLOOKUP(U132,MOVIL!$C:$CG,3,0)</f>
        <v>PROPIO</v>
      </c>
      <c r="AG132" s="110">
        <f t="shared" si="165"/>
        <v>3075159.5</v>
      </c>
      <c r="AH132" s="110">
        <f t="shared" si="166"/>
        <v>456</v>
      </c>
      <c r="AI132" s="182"/>
      <c r="AJ132" s="184" t="str">
        <f>IF(AF132="PROPIO","0%",IF(AF132="SOCIO","7,5%","11,5%"))</f>
        <v>0%</v>
      </c>
      <c r="AK132" s="182">
        <f t="shared" si="168"/>
        <v>0</v>
      </c>
      <c r="AL132" s="182">
        <f t="shared" si="169"/>
        <v>0</v>
      </c>
      <c r="AM132" s="182">
        <f t="shared" si="170"/>
        <v>0</v>
      </c>
      <c r="AN132" s="182">
        <f t="shared" si="171"/>
        <v>0</v>
      </c>
      <c r="AO132" s="182">
        <f t="shared" si="172"/>
        <v>3325000</v>
      </c>
      <c r="AP132" s="182"/>
      <c r="AQ132" s="417">
        <v>45627</v>
      </c>
    </row>
    <row r="133" spans="1:43" s="347" customFormat="1" ht="16.5" hidden="1" customHeight="1" x14ac:dyDescent="0.25">
      <c r="A133" s="175">
        <v>126</v>
      </c>
      <c r="B133" s="341" t="s">
        <v>2203</v>
      </c>
      <c r="C133" s="375" t="s">
        <v>2935</v>
      </c>
      <c r="D133" s="342">
        <v>45611</v>
      </c>
      <c r="E133" s="340">
        <v>271</v>
      </c>
      <c r="F133" s="345" t="s">
        <v>328</v>
      </c>
      <c r="G133" s="345" t="s">
        <v>328</v>
      </c>
      <c r="H133" s="425" t="s">
        <v>2204</v>
      </c>
      <c r="I133" s="345" t="s">
        <v>2046</v>
      </c>
      <c r="J133" s="345">
        <v>1</v>
      </c>
      <c r="K133" s="179">
        <v>30</v>
      </c>
      <c r="L133" s="414">
        <v>45624</v>
      </c>
      <c r="M133" s="344">
        <v>0.25</v>
      </c>
      <c r="N133" s="342">
        <v>45624</v>
      </c>
      <c r="O133" s="344">
        <v>0.79166666666666663</v>
      </c>
      <c r="P133" s="352" t="s">
        <v>2205</v>
      </c>
      <c r="Q133" s="179">
        <v>3138515855</v>
      </c>
      <c r="R133" s="181"/>
      <c r="S133" s="388">
        <v>88568</v>
      </c>
      <c r="T133" s="388">
        <v>135923</v>
      </c>
      <c r="U133" s="175">
        <v>495</v>
      </c>
      <c r="V133" s="181" t="str">
        <f>VLOOKUP(U133,MOVIL!$C$7:CA319,2,0)</f>
        <v>NOX319</v>
      </c>
      <c r="W133" s="181" t="str">
        <f>VLOOKUP(U133,MOVIL!$C$7:$BX$200,5,0)</f>
        <v>PINZON ARAQUE TEOFILO</v>
      </c>
      <c r="X133" s="309">
        <f>VLOOKUP(V133,MOVIL!$D$7:BY321,6,0)</f>
        <v>3102847456</v>
      </c>
      <c r="Y133" s="181">
        <v>1605000</v>
      </c>
      <c r="Z133" s="181"/>
      <c r="AA133" s="181"/>
      <c r="AB133" s="182">
        <f t="shared" si="164"/>
        <v>1605000</v>
      </c>
      <c r="AC133" s="181"/>
      <c r="AD133" s="181"/>
      <c r="AE133" s="181"/>
      <c r="AF133" s="309" t="str">
        <f>VLOOKUP(U133,MOVIL!$C:$CG,3,0)</f>
        <v>SOCIO</v>
      </c>
      <c r="AG133" s="110">
        <f t="shared" si="165"/>
        <v>1484400.3</v>
      </c>
      <c r="AH133" s="110">
        <f t="shared" si="166"/>
        <v>495</v>
      </c>
      <c r="AI133" s="182">
        <f>ROUNDUP((IF(AF133="SOCIO",(AG133*0.95),(AG133*0.8))),-3)</f>
        <v>1411000</v>
      </c>
      <c r="AJ133" s="184" t="str">
        <f>IF(AF133="SOCIO","7,5%","11,5%")</f>
        <v>7,5%</v>
      </c>
      <c r="AK133" s="182">
        <f t="shared" si="168"/>
        <v>105825</v>
      </c>
      <c r="AL133" s="182">
        <f t="shared" si="169"/>
        <v>49385.000000000007</v>
      </c>
      <c r="AM133" s="182">
        <f t="shared" si="170"/>
        <v>5841.5399999999991</v>
      </c>
      <c r="AN133" s="182">
        <f t="shared" si="171"/>
        <v>1305175</v>
      </c>
      <c r="AO133" s="182">
        <f t="shared" si="172"/>
        <v>194000</v>
      </c>
      <c r="AP133" s="182"/>
      <c r="AQ133" s="417">
        <v>45627</v>
      </c>
    </row>
    <row r="134" spans="1:43" s="347" customFormat="1" ht="16.5" hidden="1" customHeight="1" x14ac:dyDescent="0.25">
      <c r="A134" s="175">
        <v>127</v>
      </c>
      <c r="B134" s="341" t="s">
        <v>2203</v>
      </c>
      <c r="C134" s="375" t="s">
        <v>2935</v>
      </c>
      <c r="D134" s="342">
        <v>45611</v>
      </c>
      <c r="E134" s="340">
        <v>271</v>
      </c>
      <c r="F134" s="345" t="s">
        <v>328</v>
      </c>
      <c r="G134" s="345" t="s">
        <v>328</v>
      </c>
      <c r="H134" s="425" t="s">
        <v>2204</v>
      </c>
      <c r="I134" s="345" t="s">
        <v>2046</v>
      </c>
      <c r="J134" s="345">
        <v>1</v>
      </c>
      <c r="K134" s="179">
        <v>30</v>
      </c>
      <c r="L134" s="414">
        <v>45624</v>
      </c>
      <c r="M134" s="344">
        <v>0.25</v>
      </c>
      <c r="N134" s="342">
        <v>45624</v>
      </c>
      <c r="O134" s="344">
        <v>0.79166666666666663</v>
      </c>
      <c r="P134" s="352" t="s">
        <v>2205</v>
      </c>
      <c r="Q134" s="179">
        <v>3138515855</v>
      </c>
      <c r="R134" s="181"/>
      <c r="S134" s="388">
        <v>88568</v>
      </c>
      <c r="T134" s="388">
        <v>135912</v>
      </c>
      <c r="U134" s="175">
        <v>207</v>
      </c>
      <c r="V134" s="181" t="str">
        <f>VLOOKUP(U134,MOVIL!$C$7:CA320,2,0)</f>
        <v>EXX683</v>
      </c>
      <c r="W134" s="181" t="str">
        <f>VLOOKUP(U134,MOVIL!$C$7:$BX$200,5,0)</f>
        <v xml:space="preserve">CAÑIZARES CHACON RICARDO </v>
      </c>
      <c r="X134" s="309">
        <f>VLOOKUP(V134,MOVIL!$D$7:BY322,6,0)</f>
        <v>3112696561</v>
      </c>
      <c r="Y134" s="181">
        <v>1605000</v>
      </c>
      <c r="Z134" s="181"/>
      <c r="AA134" s="181"/>
      <c r="AB134" s="182">
        <f t="shared" si="164"/>
        <v>1605000</v>
      </c>
      <c r="AC134" s="181"/>
      <c r="AD134" s="181"/>
      <c r="AE134" s="181"/>
      <c r="AF134" s="309" t="str">
        <f>VLOOKUP(U134,MOVIL!$C:$CG,3,0)</f>
        <v>SOCIO</v>
      </c>
      <c r="AG134" s="110">
        <f t="shared" si="165"/>
        <v>1484400.3</v>
      </c>
      <c r="AH134" s="110">
        <f t="shared" si="166"/>
        <v>207</v>
      </c>
      <c r="AI134" s="182">
        <f>ROUNDUP((IF(AF134="SOCIO",(AG134*0.95),(AG134*0.8))),-3)</f>
        <v>1411000</v>
      </c>
      <c r="AJ134" s="184" t="str">
        <f>IF(AF134="SOCIO","7,5%","11,5%")</f>
        <v>7,5%</v>
      </c>
      <c r="AK134" s="182">
        <f t="shared" si="168"/>
        <v>105825</v>
      </c>
      <c r="AL134" s="182">
        <f t="shared" si="169"/>
        <v>49385.000000000007</v>
      </c>
      <c r="AM134" s="182">
        <f t="shared" si="170"/>
        <v>5841.5399999999991</v>
      </c>
      <c r="AN134" s="182">
        <f t="shared" si="171"/>
        <v>1305175</v>
      </c>
      <c r="AO134" s="182">
        <f t="shared" si="172"/>
        <v>194000</v>
      </c>
      <c r="AP134" s="182"/>
      <c r="AQ134" s="417">
        <v>45627</v>
      </c>
    </row>
    <row r="135" spans="1:43" s="347" customFormat="1" ht="16.5" hidden="1" customHeight="1" x14ac:dyDescent="0.25">
      <c r="A135" s="175">
        <v>128</v>
      </c>
      <c r="B135" s="360"/>
      <c r="C135" s="476" t="s">
        <v>2936</v>
      </c>
      <c r="D135" s="361">
        <v>45615</v>
      </c>
      <c r="E135" s="362">
        <v>20</v>
      </c>
      <c r="F135" s="364" t="s">
        <v>60</v>
      </c>
      <c r="G135" s="364" t="s">
        <v>2235</v>
      </c>
      <c r="H135" s="364" t="s">
        <v>2236</v>
      </c>
      <c r="I135" s="364" t="s">
        <v>2215</v>
      </c>
      <c r="J135" s="364">
        <v>2</v>
      </c>
      <c r="K135" s="322">
        <v>25</v>
      </c>
      <c r="L135" s="415">
        <v>45624</v>
      </c>
      <c r="M135" s="365">
        <v>0.25</v>
      </c>
      <c r="N135" s="361">
        <v>45625</v>
      </c>
      <c r="O135" s="365" t="s">
        <v>2216</v>
      </c>
      <c r="P135" s="366" t="s">
        <v>2237</v>
      </c>
      <c r="Q135" s="322">
        <v>3004907465</v>
      </c>
      <c r="R135" s="418" t="s">
        <v>2261</v>
      </c>
      <c r="S135" s="386" t="s">
        <v>2098</v>
      </c>
      <c r="T135" s="387" t="s">
        <v>1557</v>
      </c>
      <c r="U135" s="319"/>
      <c r="V135" s="324" t="e">
        <f>VLOOKUP(U135,MOVIL!$C$7:CA332,2,0)</f>
        <v>#N/A</v>
      </c>
      <c r="W135" s="324" t="e">
        <f>VLOOKUP(U135,MOVIL!$C$7:$BX$200,5,0)</f>
        <v>#N/A</v>
      </c>
      <c r="X135" s="325" t="e">
        <f>VLOOKUP(V135,MOVIL!$D$7:BY334,6,0)</f>
        <v>#N/A</v>
      </c>
      <c r="Y135" s="324"/>
      <c r="Z135" s="324"/>
      <c r="AA135" s="324"/>
      <c r="AB135" s="326"/>
      <c r="AC135" s="324"/>
      <c r="AD135" s="324"/>
      <c r="AE135" s="324"/>
      <c r="AF135" s="325" t="e">
        <f>VLOOKUP(U135,MOVIL!$C:$CG,3,0)</f>
        <v>#N/A</v>
      </c>
      <c r="AG135" s="326">
        <f t="shared" ref="AG135" si="173">+AB135</f>
        <v>0</v>
      </c>
      <c r="AH135" s="326">
        <f t="shared" si="166"/>
        <v>0</v>
      </c>
      <c r="AI135" s="326" t="e">
        <f>ROUNDUP((IF(AF135="SOCIO",(AG135*0.85),(AG135*0.7))),-3)</f>
        <v>#N/A</v>
      </c>
      <c r="AJ135" s="326" t="e">
        <f t="shared" ref="AJ135" si="174">IF(AF135="PROPIO","0%",IF(AF135="SOCIO","7,5%","11,5%"))</f>
        <v>#N/A</v>
      </c>
      <c r="AK135" s="326" t="e">
        <f t="shared" si="168"/>
        <v>#N/A</v>
      </c>
      <c r="AL135" s="467" t="e">
        <f t="shared" ref="AL135" si="175">IF(AF135="PROPIO","",AI135*3.5%)</f>
        <v>#N/A</v>
      </c>
      <c r="AM135" s="467" t="e">
        <f t="shared" ref="AM135" si="176">IF(AF135="PROPIO","",AI135*4.14%)</f>
        <v>#N/A</v>
      </c>
      <c r="AN135" s="326" t="e">
        <f t="shared" si="171"/>
        <v>#N/A</v>
      </c>
      <c r="AO135" s="326" t="e">
        <f t="shared" si="172"/>
        <v>#N/A</v>
      </c>
      <c r="AP135" s="326"/>
      <c r="AQ135" s="349" t="s">
        <v>2183</v>
      </c>
    </row>
    <row r="136" spans="1:43" s="347" customFormat="1" ht="16.5" hidden="1" customHeight="1" x14ac:dyDescent="0.25">
      <c r="A136" s="175">
        <v>129</v>
      </c>
      <c r="B136" s="341" t="s">
        <v>2194</v>
      </c>
      <c r="C136" s="375" t="s">
        <v>2935</v>
      </c>
      <c r="D136" s="342">
        <v>45611</v>
      </c>
      <c r="E136" s="340">
        <v>224</v>
      </c>
      <c r="F136" s="345" t="s">
        <v>285</v>
      </c>
      <c r="G136" s="345" t="s">
        <v>285</v>
      </c>
      <c r="H136" s="425" t="s">
        <v>2049</v>
      </c>
      <c r="I136" s="345" t="s">
        <v>2046</v>
      </c>
      <c r="J136" s="345">
        <v>2</v>
      </c>
      <c r="K136" s="179">
        <v>28</v>
      </c>
      <c r="L136" s="414">
        <v>45625</v>
      </c>
      <c r="M136" s="344">
        <v>0.20833333333333334</v>
      </c>
      <c r="N136" s="342">
        <v>45626</v>
      </c>
      <c r="O136" s="344">
        <v>0.79166666666666663</v>
      </c>
      <c r="P136" s="352" t="s">
        <v>2195</v>
      </c>
      <c r="Q136" s="179">
        <v>3157169002</v>
      </c>
      <c r="R136" s="181"/>
      <c r="S136" s="388">
        <v>88576</v>
      </c>
      <c r="T136" s="388">
        <v>135976</v>
      </c>
      <c r="U136" s="175">
        <v>475</v>
      </c>
      <c r="V136" s="181" t="str">
        <f>VLOOKUP(U136,MOVIL!$C$7:CA322,2,0)</f>
        <v>LJU588</v>
      </c>
      <c r="W136" s="181" t="str">
        <f>VLOOKUP(U136,MOVIL!$C$7:$BX$200,5,0)</f>
        <v>CONTRERAS GARCIA WILLIAM JAVIER</v>
      </c>
      <c r="X136" s="309">
        <f>VLOOKUP(V136,MOVIL!$D$7:BY324,6,0)</f>
        <v>3124521001</v>
      </c>
      <c r="Y136" s="181">
        <v>2375000</v>
      </c>
      <c r="Z136" s="181"/>
      <c r="AA136" s="181"/>
      <c r="AB136" s="182">
        <f>Y136+(AA136*Z136)</f>
        <v>2375000</v>
      </c>
      <c r="AC136" s="181"/>
      <c r="AD136" s="181"/>
      <c r="AE136" s="181"/>
      <c r="AF136" s="309" t="str">
        <f>VLOOKUP(U136,MOVIL!$C:$CG,3,0)</f>
        <v>PROPIO</v>
      </c>
      <c r="AG136" s="110">
        <f>+AB136-(AB136*(3.5%+0.414%+1.1%+0.5%+2%))</f>
        <v>2196542.5</v>
      </c>
      <c r="AH136" s="110">
        <f>+U136</f>
        <v>475</v>
      </c>
      <c r="AI136" s="182"/>
      <c r="AJ136" s="184" t="str">
        <f>IF(AF136="PROPIO","0%",IF(AF136="SOCIO","7,5%","11,5%"))</f>
        <v>0%</v>
      </c>
      <c r="AK136" s="182">
        <f>+AI136*AJ136</f>
        <v>0</v>
      </c>
      <c r="AL136" s="182">
        <f>+AI136*3.5%</f>
        <v>0</v>
      </c>
      <c r="AM136" s="182">
        <f>+AI136*0.414%</f>
        <v>0</v>
      </c>
      <c r="AN136" s="182">
        <f>+AI136-AK136</f>
        <v>0</v>
      </c>
      <c r="AO136" s="182">
        <f>+AB136-AI136</f>
        <v>2375000</v>
      </c>
      <c r="AP136" s="182"/>
      <c r="AQ136" s="417">
        <v>45627</v>
      </c>
    </row>
    <row r="137" spans="1:43" s="347" customFormat="1" ht="16.5" hidden="1" customHeight="1" x14ac:dyDescent="0.25">
      <c r="A137" s="175">
        <v>130</v>
      </c>
      <c r="B137" s="341">
        <v>11</v>
      </c>
      <c r="C137" s="341" t="s">
        <v>1896</v>
      </c>
      <c r="D137" s="342">
        <v>45587</v>
      </c>
      <c r="E137" s="340">
        <v>191</v>
      </c>
      <c r="F137" s="345" t="s">
        <v>252</v>
      </c>
      <c r="G137" s="345" t="s">
        <v>2241</v>
      </c>
      <c r="H137" s="425" t="str">
        <f>G137</f>
        <v>Bogotá D.C. -
Relleno sanitario
Doña Juana -
Caqueza -
Villavicencio -
Restrepo – Bogotá</v>
      </c>
      <c r="I137" s="345" t="s">
        <v>2055</v>
      </c>
      <c r="J137" s="345">
        <v>3</v>
      </c>
      <c r="K137" s="179">
        <v>22</v>
      </c>
      <c r="L137" s="414">
        <v>45625</v>
      </c>
      <c r="M137" s="344">
        <v>0.27083333333333331</v>
      </c>
      <c r="N137" s="342">
        <v>45627</v>
      </c>
      <c r="O137" s="344">
        <v>0.91666666666666663</v>
      </c>
      <c r="P137" s="352" t="s">
        <v>2242</v>
      </c>
      <c r="Q137" s="179" t="s">
        <v>2243</v>
      </c>
      <c r="R137" s="181"/>
      <c r="S137" s="388">
        <v>88577</v>
      </c>
      <c r="T137" s="388">
        <v>135977</v>
      </c>
      <c r="U137" s="175">
        <v>495</v>
      </c>
      <c r="V137" s="181" t="str">
        <f>VLOOKUP(U137,MOVIL!$C$7:CA335,2,0)</f>
        <v>NOX319</v>
      </c>
      <c r="W137" s="181" t="str">
        <f>VLOOKUP(U137,MOVIL!$C$7:$BX$200,5,0)</f>
        <v>PINZON ARAQUE TEOFILO</v>
      </c>
      <c r="X137" s="309">
        <f>VLOOKUP(V137,MOVIL!$D$7:BY337,6,0)</f>
        <v>3102847456</v>
      </c>
      <c r="Y137" s="181">
        <v>2678000</v>
      </c>
      <c r="Z137" s="181"/>
      <c r="AA137" s="181"/>
      <c r="AB137" s="182">
        <f>Y137+(AA137*Z137)</f>
        <v>2678000</v>
      </c>
      <c r="AC137" s="181"/>
      <c r="AD137" s="181"/>
      <c r="AE137" s="181"/>
      <c r="AF137" s="309" t="str">
        <f>VLOOKUP(U137,MOVIL!$C:$CG,3,0)</f>
        <v>SOCIO</v>
      </c>
      <c r="AG137" s="110">
        <f>+AB137-(AB137*(3.5%+0.414%+1.1%+0.5%+2%))</f>
        <v>2476775.08</v>
      </c>
      <c r="AH137" s="110">
        <f>+U137</f>
        <v>495</v>
      </c>
      <c r="AI137" s="182">
        <f>ROUNDUP((IF(AF137="SOCIO",(AG137*0.95),(AG137*0.8))),-3)</f>
        <v>2353000</v>
      </c>
      <c r="AJ137" s="184" t="str">
        <f>IF(AF137="SOCIO","7,5%","11,5%")</f>
        <v>7,5%</v>
      </c>
      <c r="AK137" s="182">
        <f>+AI137*AJ137</f>
        <v>176475</v>
      </c>
      <c r="AL137" s="182">
        <f>+AI137*3.5%</f>
        <v>82355.000000000015</v>
      </c>
      <c r="AM137" s="182">
        <f>+AI137*0.414%</f>
        <v>9741.4199999999983</v>
      </c>
      <c r="AN137" s="182">
        <f>+AI137-AK137</f>
        <v>2176525</v>
      </c>
      <c r="AO137" s="182">
        <f>+AB137-AI137</f>
        <v>325000</v>
      </c>
      <c r="AP137" s="182"/>
      <c r="AQ137" s="417">
        <v>45627</v>
      </c>
    </row>
    <row r="138" spans="1:43" s="347" customFormat="1" ht="16.5" hidden="1" customHeight="1" x14ac:dyDescent="0.25">
      <c r="A138" s="175">
        <v>131</v>
      </c>
      <c r="B138" s="360" t="s">
        <v>2196</v>
      </c>
      <c r="C138" s="476" t="s">
        <v>2935</v>
      </c>
      <c r="D138" s="361">
        <v>45611</v>
      </c>
      <c r="E138" s="362">
        <v>206</v>
      </c>
      <c r="F138" s="364" t="s">
        <v>2197</v>
      </c>
      <c r="G138" s="364" t="s">
        <v>2197</v>
      </c>
      <c r="H138" s="364" t="s">
        <v>2045</v>
      </c>
      <c r="I138" s="364" t="s">
        <v>2046</v>
      </c>
      <c r="J138" s="364">
        <v>2</v>
      </c>
      <c r="K138" s="322">
        <v>31</v>
      </c>
      <c r="L138" s="415">
        <v>45627</v>
      </c>
      <c r="M138" s="365">
        <v>0.20833333333333334</v>
      </c>
      <c r="N138" s="361">
        <v>45628</v>
      </c>
      <c r="O138" s="365">
        <v>0.79166666666666663</v>
      </c>
      <c r="P138" s="366" t="s">
        <v>2195</v>
      </c>
      <c r="Q138" s="322">
        <v>3157169002</v>
      </c>
      <c r="R138" s="418" t="s">
        <v>2098</v>
      </c>
      <c r="S138" s="386" t="s">
        <v>2098</v>
      </c>
      <c r="T138" s="387" t="s">
        <v>1557</v>
      </c>
      <c r="U138" s="324"/>
      <c r="V138" s="324" t="e">
        <f>VLOOKUP(U138,MOVIL!$C$7:CA335,2,0)</f>
        <v>#N/A</v>
      </c>
      <c r="W138" s="324" t="e">
        <f>VLOOKUP(U138,MOVIL!$C$7:$BX$200,5,0)</f>
        <v>#N/A</v>
      </c>
      <c r="X138" s="325" t="e">
        <f>VLOOKUP(V138,MOVIL!$D$7:BY337,6,0)</f>
        <v>#N/A</v>
      </c>
      <c r="Y138" s="324"/>
      <c r="Z138" s="324"/>
      <c r="AA138" s="324"/>
      <c r="AB138" s="326"/>
      <c r="AC138" s="324"/>
      <c r="AD138" s="324"/>
      <c r="AE138" s="324"/>
      <c r="AF138" s="325" t="e">
        <f>VLOOKUP(U138,MOVIL!$C:$CG,3,0)</f>
        <v>#N/A</v>
      </c>
      <c r="AG138" s="326">
        <f t="shared" ref="AG138:AG139" si="177">+AB138</f>
        <v>0</v>
      </c>
      <c r="AH138" s="326">
        <f t="shared" ref="AH138:AH139" si="178">+U138</f>
        <v>0</v>
      </c>
      <c r="AI138" s="326" t="e">
        <f t="shared" ref="AI138:AI139" si="179">ROUNDUP((IF(AF138="SOCIO",(AG138*0.85),(AG138*0.7))),-3)</f>
        <v>#N/A</v>
      </c>
      <c r="AJ138" s="326" t="e">
        <f t="shared" ref="AJ138:AJ139" si="180">IF(AF138="PROPIO","0%",IF(AF138="SOCIO","7,5%","11,5%"))</f>
        <v>#N/A</v>
      </c>
      <c r="AK138" s="326" t="e">
        <f t="shared" ref="AK138:AK139" si="181">+AI138*AJ138</f>
        <v>#N/A</v>
      </c>
      <c r="AL138" s="467" t="e">
        <f t="shared" ref="AL138:AL139" si="182">IF(AF138="PROPIO","",AI138*3.5%)</f>
        <v>#N/A</v>
      </c>
      <c r="AM138" s="467" t="e">
        <f t="shared" ref="AM138:AM139" si="183">IF(AF138="PROPIO","",AI138*4.14%)</f>
        <v>#N/A</v>
      </c>
      <c r="AN138" s="326" t="e">
        <f t="shared" ref="AN138:AN139" si="184">+AI138-AK138</f>
        <v>#N/A</v>
      </c>
      <c r="AO138" s="326" t="e">
        <f t="shared" ref="AO138:AO139" si="185">+AB138-AI138</f>
        <v>#N/A</v>
      </c>
      <c r="AP138" s="326"/>
      <c r="AQ138" s="349" t="s">
        <v>2183</v>
      </c>
    </row>
    <row r="139" spans="1:43" s="347" customFormat="1" ht="16.5" hidden="1" customHeight="1" x14ac:dyDescent="0.25">
      <c r="A139" s="175">
        <v>132</v>
      </c>
      <c r="B139" s="360">
        <v>12</v>
      </c>
      <c r="C139" s="360" t="s">
        <v>1896</v>
      </c>
      <c r="D139" s="361">
        <v>45591</v>
      </c>
      <c r="E139" s="362">
        <v>118</v>
      </c>
      <c r="F139" s="364" t="s">
        <v>182</v>
      </c>
      <c r="G139" s="364" t="s">
        <v>2256</v>
      </c>
      <c r="H139" s="364" t="s">
        <v>1952</v>
      </c>
      <c r="I139" s="364" t="s">
        <v>2055</v>
      </c>
      <c r="J139" s="364">
        <v>4</v>
      </c>
      <c r="K139" s="322">
        <v>34</v>
      </c>
      <c r="L139" s="415">
        <v>45628</v>
      </c>
      <c r="M139" s="365">
        <v>3.472222222222222E-3</v>
      </c>
      <c r="N139" s="361">
        <v>45631</v>
      </c>
      <c r="O139" s="365">
        <v>0.29166666666666669</v>
      </c>
      <c r="P139" s="366" t="s">
        <v>2257</v>
      </c>
      <c r="Q139" s="322">
        <v>3186357500</v>
      </c>
      <c r="R139" s="418" t="s">
        <v>2098</v>
      </c>
      <c r="S139" s="386" t="s">
        <v>2098</v>
      </c>
      <c r="T139" s="387" t="s">
        <v>1557</v>
      </c>
      <c r="U139" s="324"/>
      <c r="V139" s="324" t="e">
        <f>VLOOKUP(U139,MOVIL!$C$7:CA336,2,0)</f>
        <v>#N/A</v>
      </c>
      <c r="W139" s="324" t="e">
        <f>VLOOKUP(U139,MOVIL!$C$7:$BX$200,5,0)</f>
        <v>#N/A</v>
      </c>
      <c r="X139" s="325" t="e">
        <f>VLOOKUP(V139,MOVIL!$D$7:BY338,6,0)</f>
        <v>#N/A</v>
      </c>
      <c r="Y139" s="324"/>
      <c r="Z139" s="324"/>
      <c r="AA139" s="324"/>
      <c r="AB139" s="326"/>
      <c r="AC139" s="324"/>
      <c r="AD139" s="324"/>
      <c r="AE139" s="324"/>
      <c r="AF139" s="325" t="e">
        <f>VLOOKUP(U139,MOVIL!$C:$CG,3,0)</f>
        <v>#N/A</v>
      </c>
      <c r="AG139" s="326">
        <f t="shared" si="177"/>
        <v>0</v>
      </c>
      <c r="AH139" s="326">
        <f t="shared" si="178"/>
        <v>0</v>
      </c>
      <c r="AI139" s="326" t="e">
        <f t="shared" si="179"/>
        <v>#N/A</v>
      </c>
      <c r="AJ139" s="326" t="e">
        <f t="shared" si="180"/>
        <v>#N/A</v>
      </c>
      <c r="AK139" s="326" t="e">
        <f t="shared" si="181"/>
        <v>#N/A</v>
      </c>
      <c r="AL139" s="467" t="e">
        <f t="shared" si="182"/>
        <v>#N/A</v>
      </c>
      <c r="AM139" s="467" t="e">
        <f t="shared" si="183"/>
        <v>#N/A</v>
      </c>
      <c r="AN139" s="326" t="e">
        <f t="shared" si="184"/>
        <v>#N/A</v>
      </c>
      <c r="AO139" s="326" t="e">
        <f t="shared" si="185"/>
        <v>#N/A</v>
      </c>
      <c r="AP139" s="326"/>
      <c r="AQ139" s="349" t="s">
        <v>2183</v>
      </c>
    </row>
    <row r="140" spans="1:43" s="347" customFormat="1" ht="16.5" hidden="1" customHeight="1" x14ac:dyDescent="0.25">
      <c r="A140" s="175">
        <v>133</v>
      </c>
      <c r="B140" s="341">
        <v>12</v>
      </c>
      <c r="C140" s="341" t="s">
        <v>1896</v>
      </c>
      <c r="D140" s="342">
        <v>45591</v>
      </c>
      <c r="E140" s="340">
        <v>210</v>
      </c>
      <c r="F140" s="345" t="s">
        <v>271</v>
      </c>
      <c r="G140" s="345" t="s">
        <v>2258</v>
      </c>
      <c r="H140" s="345" t="s">
        <v>2260</v>
      </c>
      <c r="I140" s="345" t="s">
        <v>2271</v>
      </c>
      <c r="J140" s="345">
        <v>2</v>
      </c>
      <c r="K140" s="179">
        <v>40</v>
      </c>
      <c r="L140" s="414">
        <v>45628</v>
      </c>
      <c r="M140" s="344">
        <v>0.20833333333333334</v>
      </c>
      <c r="N140" s="342">
        <v>45629</v>
      </c>
      <c r="O140" s="344">
        <v>0.875</v>
      </c>
      <c r="P140" s="352" t="s">
        <v>2071</v>
      </c>
      <c r="Q140" s="179">
        <v>3102332918</v>
      </c>
      <c r="R140" s="181"/>
      <c r="S140" s="388">
        <v>88660</v>
      </c>
      <c r="T140" s="388">
        <v>136095</v>
      </c>
      <c r="U140" s="181">
        <v>456</v>
      </c>
      <c r="V140" s="181" t="str">
        <f>VLOOKUP(U140,MOVIL!$C$7:CA322,2,0)</f>
        <v>GET396</v>
      </c>
      <c r="W140" s="181" t="str">
        <f>VLOOKUP(U140,MOVIL!$C$7:$BX$200,5,0)</f>
        <v>CHAVEZ EDWIN</v>
      </c>
      <c r="X140" s="309">
        <f>VLOOKUP(V140,MOVIL!$D$7:BY324,6,0)</f>
        <v>3124480396</v>
      </c>
      <c r="Y140" s="181">
        <v>3500000</v>
      </c>
      <c r="Z140" s="181"/>
      <c r="AA140" s="181"/>
      <c r="AB140" s="182">
        <f t="shared" ref="AB140:AB145" si="186">Y140+(AA140*Z140)</f>
        <v>3500000</v>
      </c>
      <c r="AC140" s="181"/>
      <c r="AD140" s="181"/>
      <c r="AE140" s="181"/>
      <c r="AF140" s="309" t="str">
        <f>VLOOKUP(U140,MOVIL!$C:$CG,3,0)</f>
        <v>PROPIO</v>
      </c>
      <c r="AG140" s="110">
        <f t="shared" ref="AG140:AG145" si="187">+AB140-(AB140*(3.5%+0.414%+1.1%+0.5%+2%))</f>
        <v>3237010</v>
      </c>
      <c r="AH140" s="110">
        <v>456</v>
      </c>
      <c r="AI140" s="182">
        <f>+AB140</f>
        <v>3500000</v>
      </c>
      <c r="AJ140" s="184" t="str">
        <f>IF(AF140="PROPIO","0%",IF(AF140="SOCIO","7,5%","11,5%"))</f>
        <v>0%</v>
      </c>
      <c r="AK140" s="182">
        <f t="shared" ref="AK140:AK146" si="188">+AI140*AJ140</f>
        <v>0</v>
      </c>
      <c r="AL140" s="182">
        <f t="shared" ref="AL140:AL145" si="189">+AI140*3.5%</f>
        <v>122500.00000000001</v>
      </c>
      <c r="AM140" s="182">
        <f t="shared" ref="AM140:AM145" si="190">+AI140*0.414%</f>
        <v>14489.999999999998</v>
      </c>
      <c r="AN140" s="182">
        <f t="shared" ref="AN140:AN146" si="191">+AI140-AK140</f>
        <v>3500000</v>
      </c>
      <c r="AO140" s="182">
        <f t="shared" ref="AO140:AO146" si="192">+AB140-AI140</f>
        <v>0</v>
      </c>
      <c r="AP140" s="182"/>
      <c r="AQ140" s="417"/>
    </row>
    <row r="141" spans="1:43" s="347" customFormat="1" ht="16.5" hidden="1" customHeight="1" x14ac:dyDescent="0.25">
      <c r="A141" s="175">
        <v>134</v>
      </c>
      <c r="B141" s="341">
        <v>12</v>
      </c>
      <c r="C141" s="341" t="s">
        <v>1896</v>
      </c>
      <c r="D141" s="342">
        <v>45591</v>
      </c>
      <c r="E141" s="340">
        <v>122</v>
      </c>
      <c r="F141" s="345" t="s">
        <v>185</v>
      </c>
      <c r="G141" s="345" t="s">
        <v>2253</v>
      </c>
      <c r="H141" s="345" t="s">
        <v>1902</v>
      </c>
      <c r="I141" s="345" t="s">
        <v>2055</v>
      </c>
      <c r="J141" s="345">
        <v>3</v>
      </c>
      <c r="K141" s="179">
        <v>46</v>
      </c>
      <c r="L141" s="414">
        <v>45629</v>
      </c>
      <c r="M141" s="344">
        <v>0.29166666666666669</v>
      </c>
      <c r="N141" s="342">
        <v>45631</v>
      </c>
      <c r="O141" s="344">
        <v>0.70833333333333337</v>
      </c>
      <c r="P141" s="352" t="s">
        <v>2067</v>
      </c>
      <c r="Q141" s="179" t="s">
        <v>2273</v>
      </c>
      <c r="R141" s="181"/>
      <c r="S141" s="388">
        <v>88680</v>
      </c>
      <c r="T141" s="390">
        <v>136153</v>
      </c>
      <c r="U141" s="181">
        <v>391</v>
      </c>
      <c r="V141" s="181" t="str">
        <f>VLOOKUP(U141,MOVIL!$C$7:CA320,2,0)</f>
        <v>KNZ845</v>
      </c>
      <c r="W141" s="181" t="str">
        <f>VLOOKUP(U141,MOVIL!$C$7:$BX$200,5,0)</f>
        <v>MORALES SANCHEZ OSCAR ARMANDO</v>
      </c>
      <c r="X141" s="309">
        <f>VLOOKUP(V141,MOVIL!$D$7:BY322,6,0)</f>
        <v>3147160926</v>
      </c>
      <c r="Y141" s="181">
        <v>4000000</v>
      </c>
      <c r="Z141" s="181"/>
      <c r="AA141" s="181"/>
      <c r="AB141" s="182">
        <f t="shared" si="186"/>
        <v>4000000</v>
      </c>
      <c r="AC141" s="181"/>
      <c r="AD141" s="181"/>
      <c r="AE141" s="181"/>
      <c r="AF141" s="309" t="str">
        <f>VLOOKUP(U141,MOVIL!$C:$CG,3,0)</f>
        <v>SOCIO</v>
      </c>
      <c r="AG141" s="110">
        <f t="shared" si="187"/>
        <v>3699440</v>
      </c>
      <c r="AH141" s="110">
        <f>+U141</f>
        <v>391</v>
      </c>
      <c r="AI141" s="182">
        <f>+AB141*0.9</f>
        <v>3600000</v>
      </c>
      <c r="AJ141" s="184" t="str">
        <f>IF(AF141="SOCIO","7,5%","11,5%")</f>
        <v>7,5%</v>
      </c>
      <c r="AK141" s="182">
        <f t="shared" si="188"/>
        <v>270000</v>
      </c>
      <c r="AL141" s="182">
        <f t="shared" si="189"/>
        <v>126000.00000000001</v>
      </c>
      <c r="AM141" s="182">
        <f t="shared" si="190"/>
        <v>14903.999999999998</v>
      </c>
      <c r="AN141" s="182">
        <f t="shared" si="191"/>
        <v>3330000</v>
      </c>
      <c r="AO141" s="182">
        <f t="shared" si="192"/>
        <v>400000</v>
      </c>
      <c r="AP141" s="181"/>
      <c r="AQ141" s="181"/>
    </row>
    <row r="142" spans="1:43" s="347" customFormat="1" ht="16.5" hidden="1" customHeight="1" x14ac:dyDescent="0.25">
      <c r="A142" s="175">
        <v>135</v>
      </c>
      <c r="B142" s="341"/>
      <c r="C142" s="430" t="s">
        <v>2264</v>
      </c>
      <c r="D142" s="342">
        <v>45624</v>
      </c>
      <c r="E142" s="340">
        <v>170</v>
      </c>
      <c r="F142" s="345" t="s">
        <v>169</v>
      </c>
      <c r="G142" s="345" t="s">
        <v>169</v>
      </c>
      <c r="H142" s="345" t="s">
        <v>538</v>
      </c>
      <c r="I142" s="345" t="s">
        <v>2264</v>
      </c>
      <c r="J142" s="345">
        <v>1</v>
      </c>
      <c r="K142" s="179">
        <v>30</v>
      </c>
      <c r="L142" s="414">
        <v>45629</v>
      </c>
      <c r="M142" s="344">
        <v>0.41666666666666669</v>
      </c>
      <c r="N142" s="342">
        <v>45629</v>
      </c>
      <c r="O142" s="344">
        <v>0.33333333333333331</v>
      </c>
      <c r="P142" s="352" t="s">
        <v>2263</v>
      </c>
      <c r="Q142" s="179">
        <v>3142109350</v>
      </c>
      <c r="R142" s="181"/>
      <c r="S142" s="388">
        <v>88681</v>
      </c>
      <c r="T142" s="390">
        <v>136167</v>
      </c>
      <c r="U142" s="181">
        <v>453</v>
      </c>
      <c r="V142" s="181" t="str">
        <f>VLOOKUP(U142,MOVIL!$C$7:CA323,2,0)</f>
        <v>EYX538</v>
      </c>
      <c r="W142" s="181" t="str">
        <f>VLOOKUP(U142,MOVIL!$C$7:$BX$200,5,0)</f>
        <v>CHAPARRO LOPEZ GONZALO</v>
      </c>
      <c r="X142" s="309" t="str">
        <f>VLOOKUP(V142,MOVIL!$D$7:BY325,6,0)</f>
        <v>3152252710-3156027290</v>
      </c>
      <c r="Y142" s="181">
        <v>1425000</v>
      </c>
      <c r="Z142" s="181"/>
      <c r="AA142" s="181"/>
      <c r="AB142" s="182">
        <f t="shared" si="186"/>
        <v>1425000</v>
      </c>
      <c r="AC142" s="181"/>
      <c r="AD142" s="181"/>
      <c r="AE142" s="181"/>
      <c r="AF142" s="309" t="str">
        <f>VLOOKUP(U142,MOVIL!$C:$CG,3,0)</f>
        <v>PROPIO</v>
      </c>
      <c r="AG142" s="110">
        <f t="shared" si="187"/>
        <v>1317925.5</v>
      </c>
      <c r="AH142" s="110">
        <f>+U142</f>
        <v>453</v>
      </c>
      <c r="AI142" s="182">
        <f>+AB142</f>
        <v>1425000</v>
      </c>
      <c r="AJ142" s="184" t="str">
        <f>IF(AF142="PROPIO","0%",IF(AF142="SOCIO","7,5%","11,5%"))</f>
        <v>0%</v>
      </c>
      <c r="AK142" s="182">
        <f t="shared" si="188"/>
        <v>0</v>
      </c>
      <c r="AL142" s="182">
        <f t="shared" si="189"/>
        <v>49875.000000000007</v>
      </c>
      <c r="AM142" s="182">
        <f t="shared" si="190"/>
        <v>5899.4999999999991</v>
      </c>
      <c r="AN142" s="182">
        <f t="shared" si="191"/>
        <v>1425000</v>
      </c>
      <c r="AO142" s="182">
        <f t="shared" si="192"/>
        <v>0</v>
      </c>
      <c r="AP142" s="182"/>
      <c r="AQ142" s="417"/>
    </row>
    <row r="143" spans="1:43" s="347" customFormat="1" ht="16.5" hidden="1" customHeight="1" x14ac:dyDescent="0.25">
      <c r="A143" s="175">
        <v>136</v>
      </c>
      <c r="B143" s="341" t="s">
        <v>2233</v>
      </c>
      <c r="C143" s="375" t="s">
        <v>2935</v>
      </c>
      <c r="D143" s="342">
        <v>45616</v>
      </c>
      <c r="E143" s="340">
        <v>249</v>
      </c>
      <c r="F143" s="345" t="s">
        <v>306</v>
      </c>
      <c r="G143" s="345" t="s">
        <v>306</v>
      </c>
      <c r="H143" s="345" t="s">
        <v>2142</v>
      </c>
      <c r="I143" s="345" t="s">
        <v>2143</v>
      </c>
      <c r="J143" s="345">
        <v>4</v>
      </c>
      <c r="K143" s="345" t="s">
        <v>2272</v>
      </c>
      <c r="L143" s="414">
        <v>45629</v>
      </c>
      <c r="M143" s="344">
        <v>0.39583333333333331</v>
      </c>
      <c r="N143" s="342">
        <v>45632</v>
      </c>
      <c r="O143" s="344">
        <v>0.83333333333333337</v>
      </c>
      <c r="P143" s="352" t="s">
        <v>2144</v>
      </c>
      <c r="Q143" s="179">
        <v>3204976624</v>
      </c>
      <c r="R143" s="181"/>
      <c r="S143" s="388">
        <v>88682</v>
      </c>
      <c r="T143" s="390">
        <v>136155</v>
      </c>
      <c r="U143" s="181">
        <v>387</v>
      </c>
      <c r="V143" s="181" t="str">
        <f>VLOOKUP(U143,MOVIL!$C$7:CA324,2,0)</f>
        <v>LZM397</v>
      </c>
      <c r="W143" s="181" t="str">
        <f>VLOOKUP(U143,MOVIL!$C$7:$BX$200,5,0)</f>
        <v>ORTEGON SIERRA CARLOS EDUARDO</v>
      </c>
      <c r="X143" s="309">
        <f>VLOOKUP(V143,MOVIL!$D$7:BY326,6,0)</f>
        <v>3136114788</v>
      </c>
      <c r="Y143" s="181">
        <v>4584000</v>
      </c>
      <c r="Z143" s="181"/>
      <c r="AA143" s="181"/>
      <c r="AB143" s="182">
        <f t="shared" si="186"/>
        <v>4584000</v>
      </c>
      <c r="AC143" s="181"/>
      <c r="AD143" s="181"/>
      <c r="AE143" s="181"/>
      <c r="AF143" s="309" t="str">
        <f>VLOOKUP(U143,MOVIL!$C:$CG,3,0)</f>
        <v>SOCIO-AFILIADO</v>
      </c>
      <c r="AG143" s="110">
        <f t="shared" si="187"/>
        <v>4239558.24</v>
      </c>
      <c r="AH143" s="110">
        <f>+U143</f>
        <v>387</v>
      </c>
      <c r="AI143" s="182">
        <f>+AG143*0.9</f>
        <v>3815602.4160000002</v>
      </c>
      <c r="AJ143" s="184" t="str">
        <f>IF(AF143="SOCIO","7,5%","11,5%")</f>
        <v>11,5%</v>
      </c>
      <c r="AK143" s="182">
        <f t="shared" si="188"/>
        <v>438794.27784000005</v>
      </c>
      <c r="AL143" s="182">
        <f t="shared" si="189"/>
        <v>133546.08456000002</v>
      </c>
      <c r="AM143" s="182">
        <f t="shared" si="190"/>
        <v>15796.594002239999</v>
      </c>
      <c r="AN143" s="182">
        <f t="shared" si="191"/>
        <v>3376808.1381600001</v>
      </c>
      <c r="AO143" s="182">
        <f t="shared" si="192"/>
        <v>768397.5839999998</v>
      </c>
      <c r="AP143" s="181"/>
      <c r="AQ143" s="181"/>
    </row>
    <row r="144" spans="1:43" s="347" customFormat="1" ht="16.5" hidden="1" customHeight="1" x14ac:dyDescent="0.25">
      <c r="A144" s="175">
        <v>137</v>
      </c>
      <c r="B144" s="341">
        <v>11</v>
      </c>
      <c r="C144" s="341" t="s">
        <v>1896</v>
      </c>
      <c r="D144" s="342">
        <v>45587</v>
      </c>
      <c r="E144" s="340">
        <v>232</v>
      </c>
      <c r="F144" s="345" t="s">
        <v>292</v>
      </c>
      <c r="G144" s="345" t="s">
        <v>2244</v>
      </c>
      <c r="H144" s="345"/>
      <c r="I144" s="345" t="s">
        <v>2055</v>
      </c>
      <c r="J144" s="345">
        <v>5</v>
      </c>
      <c r="K144" s="179" t="s">
        <v>2262</v>
      </c>
      <c r="L144" s="414">
        <v>45629</v>
      </c>
      <c r="M144" s="344">
        <v>0.3125</v>
      </c>
      <c r="N144" s="342">
        <v>45633</v>
      </c>
      <c r="O144" s="344">
        <v>0.95833333333333337</v>
      </c>
      <c r="P144" s="352" t="s">
        <v>2242</v>
      </c>
      <c r="Q144" s="179" t="s">
        <v>2243</v>
      </c>
      <c r="R144" s="181"/>
      <c r="S144" s="388">
        <v>88683</v>
      </c>
      <c r="T144" s="390">
        <v>136156</v>
      </c>
      <c r="U144" s="181">
        <v>363</v>
      </c>
      <c r="V144" s="181" t="str">
        <f>VLOOKUP(U144,MOVIL!$C$7:CA336,2,0)</f>
        <v>JTY148</v>
      </c>
      <c r="W144" s="181" t="str">
        <f>VLOOKUP(U144,MOVIL!$C$7:$BX$200,5,0)</f>
        <v>CONTRERAS GARCIA JOSE GUILLERMO</v>
      </c>
      <c r="X144" s="309">
        <f>VLOOKUP(V144,MOVIL!$D$7:BY338,6,0)</f>
        <v>3118177837</v>
      </c>
      <c r="Y144" s="181">
        <v>5850000</v>
      </c>
      <c r="Z144" s="181"/>
      <c r="AA144" s="181"/>
      <c r="AB144" s="182">
        <f t="shared" si="186"/>
        <v>5850000</v>
      </c>
      <c r="AC144" s="181"/>
      <c r="AD144" s="181"/>
      <c r="AE144" s="181"/>
      <c r="AF144" s="309" t="str">
        <f>VLOOKUP(U144,MOVIL!$C:$CG,3,0)</f>
        <v>SOCIO</v>
      </c>
      <c r="AG144" s="110">
        <f t="shared" si="187"/>
        <v>5410431</v>
      </c>
      <c r="AH144" s="110">
        <f>+U144</f>
        <v>363</v>
      </c>
      <c r="AI144" s="182">
        <f>+AB144*0.9</f>
        <v>5265000</v>
      </c>
      <c r="AJ144" s="184" t="str">
        <f>IF(AF144="SOCIO","7,5%","11,5%")</f>
        <v>7,5%</v>
      </c>
      <c r="AK144" s="182">
        <f t="shared" si="188"/>
        <v>394875</v>
      </c>
      <c r="AL144" s="182">
        <f t="shared" si="189"/>
        <v>184275.00000000003</v>
      </c>
      <c r="AM144" s="182">
        <f t="shared" si="190"/>
        <v>21797.1</v>
      </c>
      <c r="AN144" s="182">
        <f t="shared" si="191"/>
        <v>4870125</v>
      </c>
      <c r="AO144" s="182">
        <f t="shared" si="192"/>
        <v>585000</v>
      </c>
      <c r="AP144" s="181"/>
      <c r="AQ144" s="181"/>
    </row>
    <row r="145" spans="1:43" s="347" customFormat="1" ht="16.5" hidden="1" customHeight="1" x14ac:dyDescent="0.25">
      <c r="A145" s="175">
        <v>138</v>
      </c>
      <c r="B145" s="341" t="s">
        <v>2227</v>
      </c>
      <c r="C145" s="375" t="s">
        <v>2935</v>
      </c>
      <c r="D145" s="342">
        <v>45616</v>
      </c>
      <c r="E145" s="340">
        <v>280</v>
      </c>
      <c r="F145" s="345" t="s">
        <v>338</v>
      </c>
      <c r="G145" s="345" t="s">
        <v>338</v>
      </c>
      <c r="H145" s="345" t="s">
        <v>2228</v>
      </c>
      <c r="I145" s="345" t="s">
        <v>1953</v>
      </c>
      <c r="J145" s="345">
        <v>4</v>
      </c>
      <c r="K145" s="345">
        <v>20</v>
      </c>
      <c r="L145" s="414">
        <v>45630</v>
      </c>
      <c r="M145" s="344">
        <v>0.83333333333333337</v>
      </c>
      <c r="N145" s="342">
        <v>45633</v>
      </c>
      <c r="O145" s="344">
        <v>0.20833333333333334</v>
      </c>
      <c r="P145" s="352" t="s">
        <v>2229</v>
      </c>
      <c r="Q145" s="179">
        <v>3504066950</v>
      </c>
      <c r="R145" s="399"/>
      <c r="S145" s="388">
        <v>88699</v>
      </c>
      <c r="T145" s="391">
        <v>136204</v>
      </c>
      <c r="U145" s="181">
        <v>378</v>
      </c>
      <c r="V145" s="181" t="str">
        <f>VLOOKUP(U145,MOVIL!$C$7:CA325,2,0)</f>
        <v>GUR220</v>
      </c>
      <c r="W145" s="181" t="str">
        <f>VLOOKUP(U145,MOVIL!$C$7:$BX$200,5,0)</f>
        <v>CARRILLO BARBOSA HENRY MAURICIO</v>
      </c>
      <c r="X145" s="309">
        <f>VLOOKUP(V145,MOVIL!$D$7:BY327,6,0)</f>
        <v>3104471262</v>
      </c>
      <c r="Y145" s="181">
        <v>7077000</v>
      </c>
      <c r="Z145" s="181">
        <v>2</v>
      </c>
      <c r="AA145" s="181">
        <v>900000</v>
      </c>
      <c r="AB145" s="182">
        <f t="shared" si="186"/>
        <v>8877000</v>
      </c>
      <c r="AC145" s="181"/>
      <c r="AD145" s="181"/>
      <c r="AE145" s="181"/>
      <c r="AF145" s="309" t="str">
        <f>VLOOKUP(U145,MOVIL!$C:$CG,3,0)</f>
        <v>SOCIO</v>
      </c>
      <c r="AG145" s="110">
        <f t="shared" si="187"/>
        <v>8209982.2199999997</v>
      </c>
      <c r="AH145" s="110">
        <f>+U145</f>
        <v>378</v>
      </c>
      <c r="AI145" s="182">
        <f>+AB145*0.9</f>
        <v>7989300</v>
      </c>
      <c r="AJ145" s="184" t="str">
        <f>IF(AF145="SOCIO","7,5%","11,5%")</f>
        <v>7,5%</v>
      </c>
      <c r="AK145" s="182">
        <f t="shared" si="188"/>
        <v>599197.5</v>
      </c>
      <c r="AL145" s="182">
        <f t="shared" si="189"/>
        <v>279625.5</v>
      </c>
      <c r="AM145" s="182">
        <f t="shared" si="190"/>
        <v>33075.701999999997</v>
      </c>
      <c r="AN145" s="182">
        <f t="shared" si="191"/>
        <v>7390102.5</v>
      </c>
      <c r="AO145" s="182">
        <f t="shared" si="192"/>
        <v>887700</v>
      </c>
      <c r="AP145" s="181"/>
      <c r="AQ145" s="181"/>
    </row>
    <row r="146" spans="1:43" s="347" customFormat="1" ht="16.5" hidden="1" customHeight="1" x14ac:dyDescent="0.25">
      <c r="A146" s="175">
        <v>139</v>
      </c>
      <c r="B146" s="360" t="s">
        <v>2230</v>
      </c>
      <c r="C146" s="476" t="s">
        <v>2935</v>
      </c>
      <c r="D146" s="361">
        <v>45616</v>
      </c>
      <c r="E146" s="362">
        <v>126</v>
      </c>
      <c r="F146" s="364" t="s">
        <v>189</v>
      </c>
      <c r="G146" s="364" t="s">
        <v>189</v>
      </c>
      <c r="H146" s="364" t="s">
        <v>2134</v>
      </c>
      <c r="I146" s="364" t="s">
        <v>2135</v>
      </c>
      <c r="J146" s="364">
        <v>1</v>
      </c>
      <c r="K146" s="364">
        <v>21</v>
      </c>
      <c r="L146" s="415">
        <v>45630</v>
      </c>
      <c r="M146" s="365">
        <v>0.25</v>
      </c>
      <c r="N146" s="361">
        <v>45630</v>
      </c>
      <c r="O146" s="365">
        <v>0.66666666666666663</v>
      </c>
      <c r="P146" s="366" t="s">
        <v>2136</v>
      </c>
      <c r="Q146" s="322">
        <v>3108078135</v>
      </c>
      <c r="R146" s="418" t="s">
        <v>2098</v>
      </c>
      <c r="S146" s="386" t="s">
        <v>2098</v>
      </c>
      <c r="T146" s="392" t="s">
        <v>1557</v>
      </c>
      <c r="U146" s="324"/>
      <c r="V146" s="324" t="e">
        <f>VLOOKUP(U146,MOVIL!$C$7:CA343,2,0)</f>
        <v>#N/A</v>
      </c>
      <c r="W146" s="324" t="e">
        <f>VLOOKUP(U146,MOVIL!$C$7:$BX$200,5,0)</f>
        <v>#N/A</v>
      </c>
      <c r="X146" s="325" t="e">
        <f>VLOOKUP(V146,MOVIL!$D$7:BY345,6,0)</f>
        <v>#N/A</v>
      </c>
      <c r="Y146" s="324"/>
      <c r="Z146" s="324"/>
      <c r="AA146" s="324"/>
      <c r="AB146" s="326"/>
      <c r="AC146" s="324"/>
      <c r="AD146" s="324"/>
      <c r="AE146" s="324"/>
      <c r="AF146" s="325" t="e">
        <f>VLOOKUP(U146,MOVIL!$C:$CG,3,0)</f>
        <v>#N/A</v>
      </c>
      <c r="AG146" s="326">
        <f t="shared" ref="AG146" si="193">+AB146</f>
        <v>0</v>
      </c>
      <c r="AH146" s="326">
        <f t="shared" ref="AH146" si="194">+U146</f>
        <v>0</v>
      </c>
      <c r="AI146" s="326" t="e">
        <f>ROUNDUP((IF(AF146="SOCIO",(AG146*0.85),(AG146*0.7))),-3)</f>
        <v>#N/A</v>
      </c>
      <c r="AJ146" s="326" t="e">
        <f t="shared" ref="AJ146" si="195">IF(AF146="PROPIO","0%",IF(AF146="SOCIO","7,5%","11,5%"))</f>
        <v>#N/A</v>
      </c>
      <c r="AK146" s="326" t="e">
        <f t="shared" si="188"/>
        <v>#N/A</v>
      </c>
      <c r="AL146" s="467" t="e">
        <f t="shared" ref="AL146" si="196">IF(AF146="PROPIO","",AI146*3.5%)</f>
        <v>#N/A</v>
      </c>
      <c r="AM146" s="467" t="e">
        <f t="shared" ref="AM146" si="197">IF(AF146="PROPIO","",AI146*4.14%)</f>
        <v>#N/A</v>
      </c>
      <c r="AN146" s="326" t="e">
        <f t="shared" si="191"/>
        <v>#N/A</v>
      </c>
      <c r="AO146" s="326" t="e">
        <f t="shared" si="192"/>
        <v>#N/A</v>
      </c>
      <c r="AP146" s="326"/>
      <c r="AQ146" s="349" t="s">
        <v>2183</v>
      </c>
    </row>
    <row r="147" spans="1:43" s="347" customFormat="1" ht="16.5" hidden="1" customHeight="1" x14ac:dyDescent="0.25">
      <c r="A147" s="175">
        <v>140</v>
      </c>
      <c r="B147" s="341" t="s">
        <v>2234</v>
      </c>
      <c r="C147" s="375" t="s">
        <v>2935</v>
      </c>
      <c r="D147" s="342">
        <v>45611</v>
      </c>
      <c r="E147" s="340">
        <v>235</v>
      </c>
      <c r="F147" s="345" t="s">
        <v>94</v>
      </c>
      <c r="G147" s="345" t="s">
        <v>94</v>
      </c>
      <c r="H147" s="345" t="s">
        <v>1996</v>
      </c>
      <c r="I147" s="345" t="s">
        <v>2210</v>
      </c>
      <c r="J147" s="345">
        <v>1</v>
      </c>
      <c r="K147" s="345">
        <v>30</v>
      </c>
      <c r="L147" s="414">
        <v>45630</v>
      </c>
      <c r="M147" s="344">
        <v>0.36458333333333331</v>
      </c>
      <c r="N147" s="342">
        <v>45630</v>
      </c>
      <c r="O147" s="344">
        <v>0.70833333333333337</v>
      </c>
      <c r="P147" s="352" t="s">
        <v>2113</v>
      </c>
      <c r="Q147" s="179">
        <v>3003620605</v>
      </c>
      <c r="R147" s="181"/>
      <c r="S147" s="388">
        <v>88701</v>
      </c>
      <c r="T147" s="391">
        <v>136206</v>
      </c>
      <c r="U147" s="181">
        <v>207</v>
      </c>
      <c r="V147" s="181" t="str">
        <f>VLOOKUP(U147,MOVIL!$C$7:CA327,2,0)</f>
        <v>EXX683</v>
      </c>
      <c r="W147" s="181" t="str">
        <f>VLOOKUP(U147,MOVIL!$C$7:$BX$200,5,0)</f>
        <v xml:space="preserve">CAÑIZARES CHACON RICARDO </v>
      </c>
      <c r="X147" s="309">
        <f>VLOOKUP(V147,MOVIL!$D$7:BY329,6,0)</f>
        <v>3112696561</v>
      </c>
      <c r="Y147" s="181">
        <v>1425000</v>
      </c>
      <c r="Z147" s="181"/>
      <c r="AA147" s="181"/>
      <c r="AB147" s="182">
        <f>Y147+(AA147*Z147)</f>
        <v>1425000</v>
      </c>
      <c r="AC147" s="181"/>
      <c r="AD147" s="181"/>
      <c r="AE147" s="181"/>
      <c r="AF147" s="309" t="str">
        <f>VLOOKUP(U147,MOVIL!$C:$CG,3,0)</f>
        <v>SOCIO</v>
      </c>
      <c r="AG147" s="110">
        <f>+AB147-(AB147*(3.5%+0.414%+1.1%+0.5%+2%))</f>
        <v>1317925.5</v>
      </c>
      <c r="AH147" s="110">
        <f>+U147</f>
        <v>207</v>
      </c>
      <c r="AI147" s="182">
        <f>+AB147*0.9</f>
        <v>1282500</v>
      </c>
      <c r="AJ147" s="184" t="str">
        <f>IF(AF147="SOCIO","7,5%","11,5%")</f>
        <v>7,5%</v>
      </c>
      <c r="AK147" s="182">
        <f>+AI147*AJ147</f>
        <v>96187.5</v>
      </c>
      <c r="AL147" s="182">
        <f>+AI147*3.5%</f>
        <v>44887.500000000007</v>
      </c>
      <c r="AM147" s="182">
        <f>+AI147*0.414%</f>
        <v>5309.5499999999993</v>
      </c>
      <c r="AN147" s="182">
        <f>+AI147-AK147</f>
        <v>1186312.5</v>
      </c>
      <c r="AO147" s="182">
        <f>+AB147-AI147</f>
        <v>142500</v>
      </c>
      <c r="AP147" s="181"/>
      <c r="AQ147" s="181"/>
    </row>
    <row r="148" spans="1:43" s="347" customFormat="1" ht="16.5" hidden="1" customHeight="1" x14ac:dyDescent="0.25">
      <c r="A148" s="175">
        <v>141</v>
      </c>
      <c r="B148" s="360">
        <v>12</v>
      </c>
      <c r="C148" s="360" t="s">
        <v>1896</v>
      </c>
      <c r="D148" s="361">
        <v>45591</v>
      </c>
      <c r="E148" s="362">
        <v>119</v>
      </c>
      <c r="F148" s="364" t="s">
        <v>183</v>
      </c>
      <c r="G148" s="364" t="s">
        <v>2254</v>
      </c>
      <c r="H148" s="364" t="s">
        <v>2259</v>
      </c>
      <c r="I148" s="364" t="s">
        <v>2055</v>
      </c>
      <c r="J148" s="364">
        <v>2</v>
      </c>
      <c r="K148" s="322">
        <v>54</v>
      </c>
      <c r="L148" s="415">
        <v>45631</v>
      </c>
      <c r="M148" s="365">
        <v>0.25</v>
      </c>
      <c r="N148" s="361">
        <v>45632</v>
      </c>
      <c r="O148" s="365">
        <v>0.79166666666666663</v>
      </c>
      <c r="P148" s="366" t="s">
        <v>2255</v>
      </c>
      <c r="Q148" s="322">
        <v>3114674719</v>
      </c>
      <c r="R148" s="418" t="s">
        <v>2098</v>
      </c>
      <c r="S148" s="386" t="s">
        <v>2098</v>
      </c>
      <c r="T148" s="387" t="s">
        <v>1557</v>
      </c>
      <c r="U148" s="324"/>
      <c r="V148" s="324" t="e">
        <f>VLOOKUP(U148,MOVIL!$C$7:CA345,2,0)</f>
        <v>#N/A</v>
      </c>
      <c r="W148" s="324" t="e">
        <f>VLOOKUP(U148,MOVIL!$C$7:$BX$200,5,0)</f>
        <v>#N/A</v>
      </c>
      <c r="X148" s="325" t="e">
        <f>VLOOKUP(V148,MOVIL!$D$7:BY347,6,0)</f>
        <v>#N/A</v>
      </c>
      <c r="Y148" s="324"/>
      <c r="Z148" s="324"/>
      <c r="AA148" s="324"/>
      <c r="AB148" s="326"/>
      <c r="AC148" s="324"/>
      <c r="AD148" s="324"/>
      <c r="AE148" s="324"/>
      <c r="AF148" s="325" t="e">
        <f>VLOOKUP(U148,MOVIL!$C:$CG,3,0)</f>
        <v>#N/A</v>
      </c>
      <c r="AG148" s="326">
        <f t="shared" ref="AG148" si="198">+AB148</f>
        <v>0</v>
      </c>
      <c r="AH148" s="326">
        <f t="shared" ref="AH148" si="199">+U148</f>
        <v>0</v>
      </c>
      <c r="AI148" s="326" t="e">
        <f>ROUNDUP((IF(AF148="SOCIO",(AG148*0.85),(AG148*0.7))),-3)</f>
        <v>#N/A</v>
      </c>
      <c r="AJ148" s="326" t="e">
        <f t="shared" ref="AJ148" si="200">IF(AF148="PROPIO","0%",IF(AF148="SOCIO","7,5%","11,5%"))</f>
        <v>#N/A</v>
      </c>
      <c r="AK148" s="326" t="e">
        <f t="shared" ref="AK148" si="201">+AI148*AJ148</f>
        <v>#N/A</v>
      </c>
      <c r="AL148" s="467" t="e">
        <f t="shared" ref="AL148" si="202">IF(AF148="PROPIO","",AI148*3.5%)</f>
        <v>#N/A</v>
      </c>
      <c r="AM148" s="467" t="e">
        <f t="shared" ref="AM148" si="203">IF(AF148="PROPIO","",AI148*4.14%)</f>
        <v>#N/A</v>
      </c>
      <c r="AN148" s="326" t="e">
        <f t="shared" ref="AN148" si="204">+AI148-AK148</f>
        <v>#N/A</v>
      </c>
      <c r="AO148" s="326" t="e">
        <f t="shared" ref="AO148" si="205">+AB148-AI148</f>
        <v>#N/A</v>
      </c>
      <c r="AP148" s="326"/>
      <c r="AQ148" s="349" t="s">
        <v>2183</v>
      </c>
    </row>
    <row r="149" spans="1:43" s="347" customFormat="1" ht="16.5" hidden="1" customHeight="1" x14ac:dyDescent="0.25">
      <c r="A149" s="175">
        <v>142</v>
      </c>
      <c r="B149" s="375"/>
      <c r="C149" s="375" t="s">
        <v>2936</v>
      </c>
      <c r="D149" s="376">
        <v>45615</v>
      </c>
      <c r="E149" s="377">
        <v>26</v>
      </c>
      <c r="F149" s="378" t="s">
        <v>2250</v>
      </c>
      <c r="G149" s="378" t="s">
        <v>2251</v>
      </c>
      <c r="H149" s="378" t="s">
        <v>2252</v>
      </c>
      <c r="I149" s="378" t="s">
        <v>2215</v>
      </c>
      <c r="J149" s="378">
        <v>1</v>
      </c>
      <c r="K149" s="333">
        <v>25</v>
      </c>
      <c r="L149" s="416">
        <v>45632</v>
      </c>
      <c r="M149" s="379">
        <v>0.16666666666666666</v>
      </c>
      <c r="N149" s="376">
        <v>45632</v>
      </c>
      <c r="O149" s="379" t="s">
        <v>2216</v>
      </c>
      <c r="P149" s="381" t="s">
        <v>2237</v>
      </c>
      <c r="Q149" s="333">
        <v>3004907465</v>
      </c>
      <c r="R149" s="336"/>
      <c r="S149" s="393">
        <v>88748</v>
      </c>
      <c r="T149" s="393">
        <v>136286</v>
      </c>
      <c r="U149" s="336">
        <v>409</v>
      </c>
      <c r="V149" s="181" t="str">
        <f>VLOOKUP(U149,MOVIL!$C$7:CA330,2,0)</f>
        <v>GET398</v>
      </c>
      <c r="W149" s="181" t="str">
        <f>VLOOKUP(U149,MOVIL!$C$7:$BX$200,5,0)</f>
        <v>JUSTINIANO MAYORGA</v>
      </c>
      <c r="X149" s="309">
        <f>VLOOKUP(V149,MOVIL!$D$7:BY332,6,0)</f>
        <v>3118131397</v>
      </c>
      <c r="Y149" s="336">
        <v>2700000</v>
      </c>
      <c r="Z149" s="181"/>
      <c r="AA149" s="181"/>
      <c r="AB149" s="182">
        <f t="shared" ref="AB149:AB158" si="206">Y149+(AA149*Z149)</f>
        <v>2700000</v>
      </c>
      <c r="AC149" s="181"/>
      <c r="AD149" s="181"/>
      <c r="AE149" s="181"/>
      <c r="AF149" s="309" t="str">
        <f>VLOOKUP(U149,MOVIL!$C:$CG,3,0)</f>
        <v>SOCIO</v>
      </c>
      <c r="AG149" s="110">
        <f t="shared" ref="AG149:AG158" si="207">+AB149-(AB149*(3.5%+0.414%+1.1%+0.5%+2%))</f>
        <v>2497122</v>
      </c>
      <c r="AH149" s="110">
        <f t="shared" ref="AH149:AH159" si="208">+U149</f>
        <v>409</v>
      </c>
      <c r="AI149" s="182">
        <f>+AB149*0.9</f>
        <v>2430000</v>
      </c>
      <c r="AJ149" s="184" t="str">
        <f>IF(AF149="SOCIO","7,5%","11,5%")</f>
        <v>7,5%</v>
      </c>
      <c r="AK149" s="182">
        <f t="shared" ref="AK149:AK159" si="209">+AI149*AJ149</f>
        <v>182250</v>
      </c>
      <c r="AL149" s="182">
        <f t="shared" ref="AL149:AL158" si="210">+AI149*3.5%</f>
        <v>85050.000000000015</v>
      </c>
      <c r="AM149" s="182">
        <f t="shared" ref="AM149:AM158" si="211">+AI149*0.414%</f>
        <v>10060.199999999999</v>
      </c>
      <c r="AN149" s="182">
        <f t="shared" ref="AN149:AN159" si="212">+AI149-AK149</f>
        <v>2247750</v>
      </c>
      <c r="AO149" s="182">
        <f t="shared" ref="AO149:AO159" si="213">+AB149-AI149</f>
        <v>270000</v>
      </c>
      <c r="AP149" s="181"/>
      <c r="AQ149" s="181"/>
    </row>
    <row r="150" spans="1:43" s="347" customFormat="1" ht="16.5" hidden="1" customHeight="1" x14ac:dyDescent="0.25">
      <c r="A150" s="175">
        <v>143</v>
      </c>
      <c r="B150" s="375"/>
      <c r="C150" s="430" t="s">
        <v>1903</v>
      </c>
      <c r="D150" s="376">
        <v>45622</v>
      </c>
      <c r="E150" s="377">
        <v>289</v>
      </c>
      <c r="F150" s="378" t="s">
        <v>2265</v>
      </c>
      <c r="G150" s="378" t="s">
        <v>2265</v>
      </c>
      <c r="H150" s="378" t="s">
        <v>2266</v>
      </c>
      <c r="I150" s="378" t="s">
        <v>1910</v>
      </c>
      <c r="J150" s="378">
        <v>3</v>
      </c>
      <c r="K150" s="333">
        <v>40</v>
      </c>
      <c r="L150" s="416">
        <v>45632</v>
      </c>
      <c r="M150" s="379" t="s">
        <v>2267</v>
      </c>
      <c r="N150" s="376">
        <v>45634</v>
      </c>
      <c r="O150" s="379">
        <v>0.95833333333333337</v>
      </c>
      <c r="P150" s="378" t="s">
        <v>2268</v>
      </c>
      <c r="Q150" s="179">
        <v>3105545418</v>
      </c>
      <c r="R150" s="336"/>
      <c r="S150" s="393">
        <v>88750</v>
      </c>
      <c r="T150" s="393">
        <v>136285</v>
      </c>
      <c r="U150" s="336">
        <v>62</v>
      </c>
      <c r="V150" s="181" t="str">
        <f>VLOOKUP(U150,MOVIL!$C$7:CA331,2,0)</f>
        <v>WFU942</v>
      </c>
      <c r="W150" s="181" t="str">
        <f>VLOOKUP(U150,MOVIL!$C$7:$BX$200,5,0)</f>
        <v>AVENDAÑO HERRERA JEISSON STEVEN</v>
      </c>
      <c r="X150" s="309">
        <f>VLOOKUP(V150,MOVIL!$D$7:BY333,6,0)</f>
        <v>3203109220</v>
      </c>
      <c r="Y150" s="336">
        <v>3000000</v>
      </c>
      <c r="Z150" s="181"/>
      <c r="AA150" s="181"/>
      <c r="AB150" s="182">
        <f t="shared" si="206"/>
        <v>3000000</v>
      </c>
      <c r="AC150" s="181"/>
      <c r="AD150" s="181"/>
      <c r="AE150" s="181"/>
      <c r="AF150" s="309" t="str">
        <f>VLOOKUP(U150,MOVIL!$C:$CG,3,0)</f>
        <v>PROPIO-AFILIADO</v>
      </c>
      <c r="AG150" s="110">
        <f t="shared" si="207"/>
        <v>2774580</v>
      </c>
      <c r="AH150" s="110">
        <f t="shared" si="208"/>
        <v>62</v>
      </c>
      <c r="AI150" s="182">
        <f>+AG150*0.9</f>
        <v>2497122</v>
      </c>
      <c r="AJ150" s="184" t="str">
        <f>IF(AF150="SOCIO","7,5%","11,5%")</f>
        <v>11,5%</v>
      </c>
      <c r="AK150" s="182">
        <f t="shared" si="209"/>
        <v>287169.03000000003</v>
      </c>
      <c r="AL150" s="182">
        <f t="shared" si="210"/>
        <v>87399.27</v>
      </c>
      <c r="AM150" s="182">
        <f t="shared" si="211"/>
        <v>10338.085079999999</v>
      </c>
      <c r="AN150" s="182">
        <f t="shared" si="212"/>
        <v>2209952.9699999997</v>
      </c>
      <c r="AO150" s="182">
        <f t="shared" si="213"/>
        <v>502878</v>
      </c>
      <c r="AP150" s="181"/>
      <c r="AQ150" s="181"/>
    </row>
    <row r="151" spans="1:43" s="347" customFormat="1" ht="16.5" hidden="1" customHeight="1" x14ac:dyDescent="0.25">
      <c r="A151" s="175">
        <v>144</v>
      </c>
      <c r="B151" s="375"/>
      <c r="C151" s="430" t="s">
        <v>2264</v>
      </c>
      <c r="D151" s="376">
        <v>45631</v>
      </c>
      <c r="E151" s="377">
        <v>107</v>
      </c>
      <c r="F151" s="378" t="s">
        <v>169</v>
      </c>
      <c r="G151" s="378" t="s">
        <v>169</v>
      </c>
      <c r="H151" s="378" t="s">
        <v>538</v>
      </c>
      <c r="I151" s="378" t="s">
        <v>2264</v>
      </c>
      <c r="J151" s="378">
        <v>1</v>
      </c>
      <c r="K151" s="333">
        <v>30</v>
      </c>
      <c r="L151" s="416">
        <v>45635</v>
      </c>
      <c r="M151" s="379">
        <v>0.45833333333333331</v>
      </c>
      <c r="N151" s="376">
        <v>45635</v>
      </c>
      <c r="O151" s="379">
        <v>0.66666666666666663</v>
      </c>
      <c r="P151" s="378" t="s">
        <v>2263</v>
      </c>
      <c r="Q151" s="179">
        <v>3142109350</v>
      </c>
      <c r="R151" s="336"/>
      <c r="S151" s="394">
        <v>88820</v>
      </c>
      <c r="T151" s="394">
        <v>136358</v>
      </c>
      <c r="U151" s="336">
        <v>395</v>
      </c>
      <c r="V151" s="181" t="str">
        <f>VLOOKUP(U151,MOVIL!$C$7:CA338,2,0)</f>
        <v>LZN926</v>
      </c>
      <c r="W151" s="181" t="str">
        <f>VLOOKUP(U151,MOVIL!$C$7:$BX$200,5,0)</f>
        <v xml:space="preserve">HENAO ARENAS JHON JAIRO </v>
      </c>
      <c r="X151" s="309" t="str">
        <f>VLOOKUP(V151,MOVIL!$D$7:BY340,6,0)</f>
        <v>3214286233-3115314584</v>
      </c>
      <c r="Y151" s="336">
        <v>1425000</v>
      </c>
      <c r="Z151" s="181"/>
      <c r="AA151" s="181"/>
      <c r="AB151" s="182">
        <f t="shared" si="206"/>
        <v>1425000</v>
      </c>
      <c r="AC151" s="181"/>
      <c r="AD151" s="181"/>
      <c r="AE151" s="181"/>
      <c r="AF151" s="309" t="str">
        <f>VLOOKUP(U151,MOVIL!$C:$CG,3,0)</f>
        <v>SOCIO</v>
      </c>
      <c r="AG151" s="110">
        <f t="shared" si="207"/>
        <v>1317925.5</v>
      </c>
      <c r="AH151" s="110">
        <f t="shared" si="208"/>
        <v>395</v>
      </c>
      <c r="AI151" s="182">
        <f>+AB151*0.9</f>
        <v>1282500</v>
      </c>
      <c r="AJ151" s="184" t="str">
        <f>IF(AF151="SOCIO","7,5%","11,5%")</f>
        <v>7,5%</v>
      </c>
      <c r="AK151" s="182">
        <f t="shared" si="209"/>
        <v>96187.5</v>
      </c>
      <c r="AL151" s="182">
        <f t="shared" si="210"/>
        <v>44887.500000000007</v>
      </c>
      <c r="AM151" s="182">
        <f t="shared" si="211"/>
        <v>5309.5499999999993</v>
      </c>
      <c r="AN151" s="182">
        <f t="shared" si="212"/>
        <v>1186312.5</v>
      </c>
      <c r="AO151" s="182">
        <f t="shared" si="213"/>
        <v>142500</v>
      </c>
      <c r="AP151" s="181"/>
      <c r="AQ151" s="181"/>
    </row>
    <row r="152" spans="1:43" s="347" customFormat="1" ht="16.5" hidden="1" customHeight="1" x14ac:dyDescent="0.25">
      <c r="A152" s="175">
        <v>145</v>
      </c>
      <c r="B152" s="341"/>
      <c r="C152" s="330" t="s">
        <v>2937</v>
      </c>
      <c r="D152" s="376">
        <v>45630</v>
      </c>
      <c r="E152" s="377">
        <v>57</v>
      </c>
      <c r="F152" s="378" t="s">
        <v>2285</v>
      </c>
      <c r="G152" s="378" t="s">
        <v>2285</v>
      </c>
      <c r="H152" s="378" t="s">
        <v>2286</v>
      </c>
      <c r="I152" s="378" t="s">
        <v>1940</v>
      </c>
      <c r="J152" s="378">
        <v>3</v>
      </c>
      <c r="K152" s="333">
        <v>25</v>
      </c>
      <c r="L152" s="416">
        <v>45635</v>
      </c>
      <c r="M152" s="379">
        <v>0.25</v>
      </c>
      <c r="N152" s="376">
        <v>45637</v>
      </c>
      <c r="O152" s="379">
        <v>0.83333333333333337</v>
      </c>
      <c r="P152" s="378" t="s">
        <v>2287</v>
      </c>
      <c r="Q152" s="179">
        <v>3125479182</v>
      </c>
      <c r="R152" s="336"/>
      <c r="S152" s="393">
        <v>88849</v>
      </c>
      <c r="T152" s="393">
        <v>136378</v>
      </c>
      <c r="U152" s="336">
        <v>476</v>
      </c>
      <c r="V152" s="181" t="str">
        <f>VLOOKUP(U152,MOVIL!$C$7:CA337,2,0)</f>
        <v>LUM578</v>
      </c>
      <c r="W152" s="181" t="str">
        <f>VLOOKUP(U152,MOVIL!$C$7:$BX$200,5,0)</f>
        <v>PABON CORTES HUGO EFREN</v>
      </c>
      <c r="X152" s="309">
        <f>VLOOKUP(V152,MOVIL!$D$7:BY339,6,0)</f>
        <v>3214549060</v>
      </c>
      <c r="Y152" s="336">
        <v>2765000</v>
      </c>
      <c r="Z152" s="181"/>
      <c r="AA152" s="181"/>
      <c r="AB152" s="182">
        <f t="shared" si="206"/>
        <v>2765000</v>
      </c>
      <c r="AC152" s="181"/>
      <c r="AD152" s="181"/>
      <c r="AE152" s="181"/>
      <c r="AF152" s="309" t="str">
        <f>VLOOKUP(U152,MOVIL!$C:$CG,3,0)</f>
        <v>PROPIO</v>
      </c>
      <c r="AG152" s="110">
        <f t="shared" si="207"/>
        <v>2557237.9</v>
      </c>
      <c r="AH152" s="110">
        <f t="shared" si="208"/>
        <v>476</v>
      </c>
      <c r="AI152" s="182">
        <f>+AB152</f>
        <v>2765000</v>
      </c>
      <c r="AJ152" s="184" t="str">
        <f>IF(AF152="PROPIO","0%",IF(AF152="SOCIO","7,5%","11,5%"))</f>
        <v>0%</v>
      </c>
      <c r="AK152" s="182">
        <f t="shared" si="209"/>
        <v>0</v>
      </c>
      <c r="AL152" s="182">
        <f t="shared" si="210"/>
        <v>96775.000000000015</v>
      </c>
      <c r="AM152" s="182">
        <f t="shared" si="211"/>
        <v>11447.099999999999</v>
      </c>
      <c r="AN152" s="182">
        <f t="shared" si="212"/>
        <v>2765000</v>
      </c>
      <c r="AO152" s="182">
        <f t="shared" si="213"/>
        <v>0</v>
      </c>
      <c r="AP152" s="182"/>
      <c r="AQ152" s="417"/>
    </row>
    <row r="153" spans="1:43" s="347" customFormat="1" ht="16.5" hidden="1" customHeight="1" x14ac:dyDescent="0.25">
      <c r="A153" s="175">
        <v>146</v>
      </c>
      <c r="B153" s="341" t="s">
        <v>2278</v>
      </c>
      <c r="C153" s="375" t="s">
        <v>2935</v>
      </c>
      <c r="D153" s="376">
        <v>45631</v>
      </c>
      <c r="E153" s="377">
        <v>131</v>
      </c>
      <c r="F153" s="378" t="s">
        <v>194</v>
      </c>
      <c r="G153" s="378" t="s">
        <v>2279</v>
      </c>
      <c r="H153" s="378" t="s">
        <v>309</v>
      </c>
      <c r="I153" s="378" t="s">
        <v>309</v>
      </c>
      <c r="J153" s="378">
        <v>1</v>
      </c>
      <c r="K153" s="333">
        <v>33</v>
      </c>
      <c r="L153" s="416">
        <v>45636</v>
      </c>
      <c r="M153" s="379">
        <v>0.27083333333333331</v>
      </c>
      <c r="N153" s="376">
        <v>45636</v>
      </c>
      <c r="O153" s="379">
        <v>0.70833333333333337</v>
      </c>
      <c r="P153" s="378" t="s">
        <v>2280</v>
      </c>
      <c r="Q153" s="179" t="s">
        <v>2281</v>
      </c>
      <c r="R153" s="336"/>
      <c r="S153" s="393">
        <v>88879</v>
      </c>
      <c r="T153" s="393">
        <v>136442</v>
      </c>
      <c r="U153" s="336">
        <v>364</v>
      </c>
      <c r="V153" s="181" t="str">
        <f>VLOOKUP(U153,MOVIL!$C$7:CA338,2,0)</f>
        <v>EXZ257</v>
      </c>
      <c r="W153" s="181" t="str">
        <f>VLOOKUP(U153,MOVIL!$C$7:$BX$200,5,0)</f>
        <v>ORTEGON SIERRA JORGE SAMUEL</v>
      </c>
      <c r="X153" s="309">
        <f>VLOOKUP(V153,MOVIL!$D$7:BY340,6,0)</f>
        <v>3136114788</v>
      </c>
      <c r="Y153" s="336">
        <v>1425000</v>
      </c>
      <c r="Z153" s="181"/>
      <c r="AA153" s="181"/>
      <c r="AB153" s="182">
        <f t="shared" si="206"/>
        <v>1425000</v>
      </c>
      <c r="AC153" s="181"/>
      <c r="AD153" s="181"/>
      <c r="AE153" s="181"/>
      <c r="AF153" s="309" t="str">
        <f>VLOOKUP(U153,MOVIL!$C:$CG,3,0)</f>
        <v>AFILIADO</v>
      </c>
      <c r="AG153" s="110">
        <f t="shared" si="207"/>
        <v>1317925.5</v>
      </c>
      <c r="AH153" s="110">
        <f t="shared" si="208"/>
        <v>364</v>
      </c>
      <c r="AI153" s="182">
        <f>+AG153*0.85</f>
        <v>1120236.675</v>
      </c>
      <c r="AJ153" s="184" t="str">
        <f>IF(AF153="SOCIO","7,5%","11,5%")</f>
        <v>11,5%</v>
      </c>
      <c r="AK153" s="182">
        <f t="shared" si="209"/>
        <v>128827.217625</v>
      </c>
      <c r="AL153" s="182">
        <f t="shared" si="210"/>
        <v>39208.283625000004</v>
      </c>
      <c r="AM153" s="182">
        <f t="shared" si="211"/>
        <v>4637.7798345000001</v>
      </c>
      <c r="AN153" s="182">
        <f t="shared" si="212"/>
        <v>991409.457375</v>
      </c>
      <c r="AO153" s="182">
        <f t="shared" si="213"/>
        <v>304763.32499999995</v>
      </c>
      <c r="AP153" s="181"/>
      <c r="AQ153" s="181"/>
    </row>
    <row r="154" spans="1:43" s="380" customFormat="1" ht="16.5" hidden="1" customHeight="1" x14ac:dyDescent="0.25">
      <c r="A154" s="175">
        <v>147</v>
      </c>
      <c r="B154" s="341" t="s">
        <v>2278</v>
      </c>
      <c r="C154" s="375" t="s">
        <v>2935</v>
      </c>
      <c r="D154" s="376">
        <v>45631</v>
      </c>
      <c r="E154" s="377">
        <v>131</v>
      </c>
      <c r="F154" s="378" t="s">
        <v>194</v>
      </c>
      <c r="G154" s="378" t="s">
        <v>2279</v>
      </c>
      <c r="H154" s="378" t="s">
        <v>309</v>
      </c>
      <c r="I154" s="378" t="s">
        <v>309</v>
      </c>
      <c r="J154" s="378">
        <v>1</v>
      </c>
      <c r="K154" s="333">
        <v>33</v>
      </c>
      <c r="L154" s="416">
        <v>45636</v>
      </c>
      <c r="M154" s="379">
        <v>0.27083333333333331</v>
      </c>
      <c r="N154" s="376">
        <v>45636</v>
      </c>
      <c r="O154" s="379">
        <v>0.70833333333333337</v>
      </c>
      <c r="P154" s="378" t="s">
        <v>2280</v>
      </c>
      <c r="Q154" s="179" t="s">
        <v>2281</v>
      </c>
      <c r="R154" s="336"/>
      <c r="S154" s="393">
        <v>88879</v>
      </c>
      <c r="T154" s="393">
        <v>136441</v>
      </c>
      <c r="U154" s="336">
        <v>395</v>
      </c>
      <c r="V154" s="181" t="str">
        <f>VLOOKUP(U154,MOVIL!$C$7:CA339,2,0)</f>
        <v>LZN926</v>
      </c>
      <c r="W154" s="181" t="str">
        <f>VLOOKUP(U154,MOVIL!$C$7:$BX$200,5,0)</f>
        <v xml:space="preserve">HENAO ARENAS JHON JAIRO </v>
      </c>
      <c r="X154" s="309" t="str">
        <f>VLOOKUP(V154,MOVIL!$D$7:BY341,6,0)</f>
        <v>3214286233-3115314584</v>
      </c>
      <c r="Y154" s="336">
        <v>1425000</v>
      </c>
      <c r="Z154" s="181"/>
      <c r="AA154" s="181"/>
      <c r="AB154" s="182">
        <f t="shared" si="206"/>
        <v>1425000</v>
      </c>
      <c r="AC154" s="181"/>
      <c r="AD154" s="181"/>
      <c r="AE154" s="181"/>
      <c r="AF154" s="309" t="str">
        <f>VLOOKUP(U154,MOVIL!$C:$CG,3,0)</f>
        <v>SOCIO</v>
      </c>
      <c r="AG154" s="110">
        <f t="shared" si="207"/>
        <v>1317925.5</v>
      </c>
      <c r="AH154" s="110">
        <f t="shared" si="208"/>
        <v>395</v>
      </c>
      <c r="AI154" s="182">
        <f>+AB154*0.9</f>
        <v>1282500</v>
      </c>
      <c r="AJ154" s="184" t="str">
        <f>IF(AF154="SOCIO","7,5%","11,5%")</f>
        <v>7,5%</v>
      </c>
      <c r="AK154" s="182">
        <f t="shared" si="209"/>
        <v>96187.5</v>
      </c>
      <c r="AL154" s="182">
        <f t="shared" si="210"/>
        <v>44887.500000000007</v>
      </c>
      <c r="AM154" s="182">
        <f t="shared" si="211"/>
        <v>5309.5499999999993</v>
      </c>
      <c r="AN154" s="182">
        <f t="shared" si="212"/>
        <v>1186312.5</v>
      </c>
      <c r="AO154" s="182">
        <f t="shared" si="213"/>
        <v>142500</v>
      </c>
      <c r="AP154" s="181"/>
      <c r="AQ154" s="181"/>
    </row>
    <row r="155" spans="1:43" s="380" customFormat="1" ht="16.5" hidden="1" customHeight="1" x14ac:dyDescent="0.25">
      <c r="A155" s="175">
        <v>148</v>
      </c>
      <c r="B155" s="341" t="s">
        <v>2211</v>
      </c>
      <c r="C155" s="375" t="s">
        <v>2935</v>
      </c>
      <c r="D155" s="342">
        <v>45611</v>
      </c>
      <c r="E155" s="340">
        <v>285</v>
      </c>
      <c r="F155" s="345" t="s">
        <v>342</v>
      </c>
      <c r="G155" s="345" t="s">
        <v>342</v>
      </c>
      <c r="H155" s="345" t="s">
        <v>2119</v>
      </c>
      <c r="I155" s="345" t="s">
        <v>2112</v>
      </c>
      <c r="J155" s="345">
        <v>1</v>
      </c>
      <c r="K155" s="179">
        <v>29</v>
      </c>
      <c r="L155" s="414">
        <v>45637</v>
      </c>
      <c r="M155" s="344">
        <v>0.28125</v>
      </c>
      <c r="N155" s="342">
        <v>45637</v>
      </c>
      <c r="O155" s="344">
        <v>0.66666666666666663</v>
      </c>
      <c r="P155" s="352" t="s">
        <v>2113</v>
      </c>
      <c r="Q155" s="179">
        <v>3003620605</v>
      </c>
      <c r="R155" s="181"/>
      <c r="S155" s="388">
        <v>88900</v>
      </c>
      <c r="T155" s="388">
        <v>136482</v>
      </c>
      <c r="U155" s="181">
        <v>371</v>
      </c>
      <c r="V155" s="181" t="str">
        <f>VLOOKUP(U155,MOVIL!$C$7:CA333,2,0)</f>
        <v>LZM804</v>
      </c>
      <c r="W155" s="181" t="str">
        <f>VLOOKUP(U155,MOVIL!$C$7:$BX$200,5,0)</f>
        <v>FORERO LEMUS NORBEY LEONARDO</v>
      </c>
      <c r="X155" s="309">
        <f>VLOOKUP(V155,MOVIL!$D$7:BY335,6,0)</f>
        <v>3114539320</v>
      </c>
      <c r="Y155" s="181">
        <v>2850000</v>
      </c>
      <c r="Z155" s="181"/>
      <c r="AA155" s="181"/>
      <c r="AB155" s="182">
        <f t="shared" si="206"/>
        <v>2850000</v>
      </c>
      <c r="AC155" s="181"/>
      <c r="AD155" s="181"/>
      <c r="AE155" s="181"/>
      <c r="AF155" s="309" t="str">
        <f>VLOOKUP(U155,MOVIL!$C:$CG,3,0)</f>
        <v>SOCIO</v>
      </c>
      <c r="AG155" s="110">
        <f t="shared" si="207"/>
        <v>2635851</v>
      </c>
      <c r="AH155" s="110">
        <f t="shared" si="208"/>
        <v>371</v>
      </c>
      <c r="AI155" s="182">
        <f>+AB155*0.9</f>
        <v>2565000</v>
      </c>
      <c r="AJ155" s="184" t="str">
        <f>IF(AF155="SOCIO","7,5%","11,5%")</f>
        <v>7,5%</v>
      </c>
      <c r="AK155" s="182">
        <f t="shared" si="209"/>
        <v>192375</v>
      </c>
      <c r="AL155" s="182">
        <f t="shared" si="210"/>
        <v>89775.000000000015</v>
      </c>
      <c r="AM155" s="182">
        <f t="shared" si="211"/>
        <v>10619.099999999999</v>
      </c>
      <c r="AN155" s="182">
        <f t="shared" si="212"/>
        <v>2372625</v>
      </c>
      <c r="AO155" s="182">
        <f t="shared" si="213"/>
        <v>285000</v>
      </c>
      <c r="AP155" s="181"/>
      <c r="AQ155" s="181"/>
    </row>
    <row r="156" spans="1:43" s="380" customFormat="1" ht="16.5" hidden="1" customHeight="1" x14ac:dyDescent="0.25">
      <c r="A156" s="175">
        <v>149</v>
      </c>
      <c r="B156" s="341" t="s">
        <v>2231</v>
      </c>
      <c r="C156" s="375" t="s">
        <v>2935</v>
      </c>
      <c r="D156" s="342">
        <v>45616</v>
      </c>
      <c r="E156" s="340">
        <v>14</v>
      </c>
      <c r="F156" s="345" t="s">
        <v>49</v>
      </c>
      <c r="G156" s="345" t="s">
        <v>49</v>
      </c>
      <c r="H156" s="345" t="s">
        <v>2288</v>
      </c>
      <c r="I156" s="345" t="s">
        <v>2290</v>
      </c>
      <c r="J156" s="345">
        <v>3</v>
      </c>
      <c r="K156" s="345" t="s">
        <v>2289</v>
      </c>
      <c r="L156" s="414">
        <v>45637</v>
      </c>
      <c r="M156" s="344">
        <v>0.22916666666666666</v>
      </c>
      <c r="N156" s="342">
        <v>45639</v>
      </c>
      <c r="O156" s="344">
        <v>0.79166666666666663</v>
      </c>
      <c r="P156" s="352" t="s">
        <v>2140</v>
      </c>
      <c r="Q156" s="179">
        <v>3053823121</v>
      </c>
      <c r="R156" s="181"/>
      <c r="S156" s="388">
        <v>88901</v>
      </c>
      <c r="T156" s="388">
        <v>136484</v>
      </c>
      <c r="U156" s="181">
        <v>414</v>
      </c>
      <c r="V156" s="181" t="str">
        <f>VLOOKUP(U156,MOVIL!$C$7:CA334,2,0)</f>
        <v>NUX774</v>
      </c>
      <c r="W156" s="181" t="str">
        <f>VLOOKUP(U156,MOVIL!$C$7:$BX$200,5,0)</f>
        <v>AREVALO ESGUERRA MICHAEL ANDRES</v>
      </c>
      <c r="X156" s="309">
        <f>VLOOKUP(V156,MOVIL!$D$7:BY336,6,0)</f>
        <v>3005184215</v>
      </c>
      <c r="Y156" s="181">
        <v>3932000</v>
      </c>
      <c r="Z156" s="181"/>
      <c r="AA156" s="181"/>
      <c r="AB156" s="182">
        <f t="shared" si="206"/>
        <v>3932000</v>
      </c>
      <c r="AC156" s="181"/>
      <c r="AD156" s="181"/>
      <c r="AE156" s="181"/>
      <c r="AF156" s="309" t="str">
        <f>VLOOKUP(U156,MOVIL!$C:$CG,3,0)</f>
        <v>SOCIO</v>
      </c>
      <c r="AG156" s="110">
        <f t="shared" si="207"/>
        <v>3636549.52</v>
      </c>
      <c r="AH156" s="110">
        <f t="shared" si="208"/>
        <v>414</v>
      </c>
      <c r="AI156" s="182">
        <f>+AB156*0.9</f>
        <v>3538800</v>
      </c>
      <c r="AJ156" s="184" t="str">
        <f>IF(AF156="SOCIO","7,5%","11,5%")</f>
        <v>7,5%</v>
      </c>
      <c r="AK156" s="182">
        <f t="shared" si="209"/>
        <v>265410</v>
      </c>
      <c r="AL156" s="182">
        <f t="shared" si="210"/>
        <v>123858.00000000001</v>
      </c>
      <c r="AM156" s="182">
        <f t="shared" si="211"/>
        <v>14650.631999999998</v>
      </c>
      <c r="AN156" s="182">
        <f t="shared" si="212"/>
        <v>3273390</v>
      </c>
      <c r="AO156" s="182">
        <f t="shared" si="213"/>
        <v>393200</v>
      </c>
      <c r="AP156" s="181"/>
      <c r="AQ156" s="181"/>
    </row>
    <row r="157" spans="1:43" s="380" customFormat="1" ht="16.5" hidden="1" customHeight="1" x14ac:dyDescent="0.25">
      <c r="A157" s="175">
        <v>150</v>
      </c>
      <c r="B157" s="341"/>
      <c r="C157" s="330" t="s">
        <v>2937</v>
      </c>
      <c r="D157" s="376">
        <v>45630</v>
      </c>
      <c r="E157" s="377">
        <v>39</v>
      </c>
      <c r="F157" s="378" t="s">
        <v>2282</v>
      </c>
      <c r="G157" s="378" t="s">
        <v>2282</v>
      </c>
      <c r="H157" s="378" t="s">
        <v>2283</v>
      </c>
      <c r="I157" s="378" t="s">
        <v>1940</v>
      </c>
      <c r="J157" s="378">
        <v>3</v>
      </c>
      <c r="K157" s="333" t="s">
        <v>2291</v>
      </c>
      <c r="L157" s="416">
        <v>45637</v>
      </c>
      <c r="M157" s="379">
        <v>0.23958333333333334</v>
      </c>
      <c r="N157" s="376">
        <v>45639</v>
      </c>
      <c r="O157" s="379">
        <v>0.75</v>
      </c>
      <c r="P157" s="378" t="s">
        <v>2284</v>
      </c>
      <c r="Q157" s="179">
        <v>3202699044</v>
      </c>
      <c r="R157" s="336"/>
      <c r="S157" s="393">
        <v>88902</v>
      </c>
      <c r="T157" s="393">
        <v>136485</v>
      </c>
      <c r="U157" s="336">
        <v>52</v>
      </c>
      <c r="V157" s="181" t="str">
        <f>VLOOKUP(U157,MOVIL!$C$7:CA335,2,0)</f>
        <v>NHT929</v>
      </c>
      <c r="W157" s="181" t="str">
        <f>VLOOKUP(U157,MOVIL!$C$7:$BX$200,5,0)</f>
        <v>CARREÑO RAMIREZ JHON ARTURO</v>
      </c>
      <c r="X157" s="309">
        <f>VLOOKUP(V157,MOVIL!$D$7:BY337,6,0)</f>
        <v>3105144527</v>
      </c>
      <c r="Y157" s="181">
        <v>4500000</v>
      </c>
      <c r="Z157" s="181"/>
      <c r="AA157" s="181"/>
      <c r="AB157" s="182">
        <f t="shared" si="206"/>
        <v>4500000</v>
      </c>
      <c r="AC157" s="181"/>
      <c r="AD157" s="181"/>
      <c r="AE157" s="181"/>
      <c r="AF157" s="309" t="str">
        <f>VLOOKUP(U157,MOVIL!$C:$CG,3,0)</f>
        <v>SOCIO</v>
      </c>
      <c r="AG157" s="110">
        <f t="shared" si="207"/>
        <v>4161870</v>
      </c>
      <c r="AH157" s="110">
        <f t="shared" si="208"/>
        <v>52</v>
      </c>
      <c r="AI157" s="182">
        <f>+AB157*0.9</f>
        <v>4050000</v>
      </c>
      <c r="AJ157" s="184" t="str">
        <f>IF(AF157="SOCIO","7,5%","11,5%")</f>
        <v>7,5%</v>
      </c>
      <c r="AK157" s="182">
        <f t="shared" si="209"/>
        <v>303750</v>
      </c>
      <c r="AL157" s="182">
        <f t="shared" si="210"/>
        <v>141750</v>
      </c>
      <c r="AM157" s="182">
        <f t="shared" si="211"/>
        <v>16767</v>
      </c>
      <c r="AN157" s="182">
        <f t="shared" si="212"/>
        <v>3746250</v>
      </c>
      <c r="AO157" s="182">
        <f t="shared" si="213"/>
        <v>450000</v>
      </c>
      <c r="AP157" s="181"/>
      <c r="AQ157" s="181"/>
    </row>
    <row r="158" spans="1:43" s="380" customFormat="1" ht="16.5" hidden="1" customHeight="1" x14ac:dyDescent="0.25">
      <c r="A158" s="175">
        <v>151</v>
      </c>
      <c r="B158" s="341" t="s">
        <v>2232</v>
      </c>
      <c r="C158" s="375" t="s">
        <v>2935</v>
      </c>
      <c r="D158" s="342">
        <v>45616</v>
      </c>
      <c r="E158" s="340">
        <v>166</v>
      </c>
      <c r="F158" s="345" t="s">
        <v>228</v>
      </c>
      <c r="G158" s="345" t="s">
        <v>228</v>
      </c>
      <c r="H158" s="345" t="s">
        <v>2115</v>
      </c>
      <c r="I158" s="345" t="s">
        <v>2046</v>
      </c>
      <c r="J158" s="345">
        <v>3</v>
      </c>
      <c r="K158" s="345">
        <v>37</v>
      </c>
      <c r="L158" s="414">
        <v>45638</v>
      </c>
      <c r="M158" s="344">
        <v>0.25</v>
      </c>
      <c r="N158" s="342">
        <v>45640</v>
      </c>
      <c r="O158" s="344">
        <v>0.75</v>
      </c>
      <c r="P158" s="352" t="s">
        <v>2116</v>
      </c>
      <c r="Q158" s="179">
        <v>3123582808</v>
      </c>
      <c r="R158" s="181"/>
      <c r="S158" s="388">
        <v>88925</v>
      </c>
      <c r="T158" s="388">
        <v>136510</v>
      </c>
      <c r="U158" s="181">
        <v>453</v>
      </c>
      <c r="V158" s="181" t="str">
        <f>VLOOKUP(U158,MOVIL!$C$7:CA332,2,0)</f>
        <v>EYX538</v>
      </c>
      <c r="W158" s="181" t="str">
        <f>VLOOKUP(U158,MOVIL!$C$7:$BX$200,5,0)</f>
        <v>CHAPARRO LOPEZ GONZALO</v>
      </c>
      <c r="X158" s="309" t="str">
        <f>VLOOKUP(V158,MOVIL!$D$7:BY334,6,0)</f>
        <v>3152252710-3156027290</v>
      </c>
      <c r="Y158" s="181">
        <v>2500000</v>
      </c>
      <c r="Z158" s="181">
        <v>1</v>
      </c>
      <c r="AA158" s="181">
        <v>1300000</v>
      </c>
      <c r="AB158" s="182">
        <f t="shared" si="206"/>
        <v>3800000</v>
      </c>
      <c r="AC158" s="181"/>
      <c r="AD158" s="181"/>
      <c r="AE158" s="181"/>
      <c r="AF158" s="309" t="str">
        <f>VLOOKUP(U158,MOVIL!$C:$CG,3,0)</f>
        <v>PROPIO</v>
      </c>
      <c r="AG158" s="110">
        <f t="shared" si="207"/>
        <v>3514468</v>
      </c>
      <c r="AH158" s="110">
        <f t="shared" si="208"/>
        <v>453</v>
      </c>
      <c r="AI158" s="182">
        <f>+AB158</f>
        <v>3800000</v>
      </c>
      <c r="AJ158" s="184" t="str">
        <f>IF(AF158="PROPIO","0%",IF(AF158="SOCIO","7,5%","11,5%"))</f>
        <v>0%</v>
      </c>
      <c r="AK158" s="182">
        <f t="shared" si="209"/>
        <v>0</v>
      </c>
      <c r="AL158" s="182">
        <f t="shared" si="210"/>
        <v>133000</v>
      </c>
      <c r="AM158" s="182">
        <f t="shared" si="211"/>
        <v>15731.999999999998</v>
      </c>
      <c r="AN158" s="182">
        <f t="shared" si="212"/>
        <v>3800000</v>
      </c>
      <c r="AO158" s="182">
        <f t="shared" si="213"/>
        <v>0</v>
      </c>
      <c r="AP158" s="182"/>
      <c r="AQ158" s="417"/>
    </row>
    <row r="159" spans="1:43" s="380" customFormat="1" ht="16.5" hidden="1" customHeight="1" x14ac:dyDescent="0.25">
      <c r="A159" s="175">
        <v>152</v>
      </c>
      <c r="B159" s="360" t="s">
        <v>2209</v>
      </c>
      <c r="C159" s="476" t="s">
        <v>2935</v>
      </c>
      <c r="D159" s="361">
        <v>45611</v>
      </c>
      <c r="E159" s="362">
        <v>235</v>
      </c>
      <c r="F159" s="364" t="s">
        <v>94</v>
      </c>
      <c r="G159" s="364" t="s">
        <v>94</v>
      </c>
      <c r="H159" s="364" t="s">
        <v>1996</v>
      </c>
      <c r="I159" s="364" t="s">
        <v>2210</v>
      </c>
      <c r="J159" s="364">
        <v>1</v>
      </c>
      <c r="K159" s="322">
        <v>30</v>
      </c>
      <c r="L159" s="415">
        <v>45639</v>
      </c>
      <c r="M159" s="365">
        <v>0.27083333333333331</v>
      </c>
      <c r="N159" s="361">
        <v>45639</v>
      </c>
      <c r="O159" s="365">
        <v>0.66666666666666663</v>
      </c>
      <c r="P159" s="366" t="s">
        <v>2113</v>
      </c>
      <c r="Q159" s="322">
        <v>3003620605</v>
      </c>
      <c r="R159" s="418" t="s">
        <v>2098</v>
      </c>
      <c r="S159" s="386" t="s">
        <v>2098</v>
      </c>
      <c r="T159" s="387" t="s">
        <v>1557</v>
      </c>
      <c r="U159" s="324"/>
      <c r="V159" s="324" t="e">
        <f>VLOOKUP(U159,MOVIL!$C$7:CA356,2,0)</f>
        <v>#N/A</v>
      </c>
      <c r="W159" s="324" t="e">
        <f>VLOOKUP(U159,MOVIL!$C$7:$BX$200,5,0)</f>
        <v>#N/A</v>
      </c>
      <c r="X159" s="325" t="e">
        <f>VLOOKUP(V159,MOVIL!$D$7:BY358,6,0)</f>
        <v>#N/A</v>
      </c>
      <c r="Y159" s="324"/>
      <c r="Z159" s="324"/>
      <c r="AA159" s="324"/>
      <c r="AB159" s="326"/>
      <c r="AC159" s="324"/>
      <c r="AD159" s="324"/>
      <c r="AE159" s="324"/>
      <c r="AF159" s="325" t="e">
        <f>VLOOKUP(U159,MOVIL!$C:$CG,3,0)</f>
        <v>#N/A</v>
      </c>
      <c r="AG159" s="326">
        <f t="shared" ref="AG159" si="214">+AB159</f>
        <v>0</v>
      </c>
      <c r="AH159" s="326">
        <f t="shared" si="208"/>
        <v>0</v>
      </c>
      <c r="AI159" s="326" t="e">
        <f>ROUNDUP((IF(AF159="SOCIO",(AG159*0.85),(AG159*0.7))),-3)</f>
        <v>#N/A</v>
      </c>
      <c r="AJ159" s="326" t="e">
        <f t="shared" ref="AJ159" si="215">IF(AF159="PROPIO","0%",IF(AF159="SOCIO","7,5%","11,5%"))</f>
        <v>#N/A</v>
      </c>
      <c r="AK159" s="326" t="e">
        <f t="shared" si="209"/>
        <v>#N/A</v>
      </c>
      <c r="AL159" s="467" t="e">
        <f t="shared" ref="AL159" si="216">IF(AF159="PROPIO","",AI159*3.5%)</f>
        <v>#N/A</v>
      </c>
      <c r="AM159" s="467" t="e">
        <f t="shared" ref="AM159" si="217">IF(AF159="PROPIO","",AI159*4.14%)</f>
        <v>#N/A</v>
      </c>
      <c r="AN159" s="326" t="e">
        <f t="shared" si="212"/>
        <v>#N/A</v>
      </c>
      <c r="AO159" s="326" t="e">
        <f t="shared" si="213"/>
        <v>#N/A</v>
      </c>
      <c r="AP159" s="326"/>
      <c r="AQ159" s="349" t="s">
        <v>2183</v>
      </c>
    </row>
    <row r="160" spans="1:43" s="380" customFormat="1" ht="16.5" hidden="1" customHeight="1" x14ac:dyDescent="0.25">
      <c r="A160" s="175">
        <v>153</v>
      </c>
      <c r="B160" s="341"/>
      <c r="C160" s="430" t="s">
        <v>1903</v>
      </c>
      <c r="D160" s="376">
        <v>45622</v>
      </c>
      <c r="E160" s="377">
        <v>292</v>
      </c>
      <c r="F160" s="378" t="s">
        <v>2269</v>
      </c>
      <c r="G160" s="378" t="s">
        <v>2269</v>
      </c>
      <c r="H160" s="378" t="s">
        <v>2270</v>
      </c>
      <c r="I160" s="378" t="s">
        <v>1914</v>
      </c>
      <c r="J160" s="378">
        <v>1</v>
      </c>
      <c r="K160" s="333">
        <v>30</v>
      </c>
      <c r="L160" s="416">
        <v>45639</v>
      </c>
      <c r="M160" s="344">
        <v>0.29166666666666669</v>
      </c>
      <c r="N160" s="376">
        <v>45639</v>
      </c>
      <c r="O160" s="379">
        <v>0.58333333333333337</v>
      </c>
      <c r="P160" s="378" t="s">
        <v>2268</v>
      </c>
      <c r="Q160" s="179">
        <v>3105545418</v>
      </c>
      <c r="R160" s="336"/>
      <c r="S160" s="388">
        <v>88925</v>
      </c>
      <c r="T160" s="393">
        <v>136562</v>
      </c>
      <c r="U160" s="336">
        <v>491</v>
      </c>
      <c r="V160" s="181" t="str">
        <f>VLOOKUP(U160,MOVIL!$C$7:CA335,2,0)</f>
        <v>NUX061</v>
      </c>
      <c r="W160" s="181" t="str">
        <f>VLOOKUP(U160,MOVIL!$C$7:$BX$200,5,0)</f>
        <v>TRIANA CHACON ARNULFO</v>
      </c>
      <c r="X160" s="309">
        <f>VLOOKUP(V160,MOVIL!$D$7:BY337,6,0)</f>
        <v>3106011709</v>
      </c>
      <c r="Y160" s="336">
        <v>475000</v>
      </c>
      <c r="Z160" s="181"/>
      <c r="AA160" s="181"/>
      <c r="AB160" s="182">
        <f t="shared" ref="AB160:AB173" si="218">Y160+(AA160*Z160)</f>
        <v>475000</v>
      </c>
      <c r="AC160" s="181"/>
      <c r="AD160" s="181"/>
      <c r="AE160" s="181"/>
      <c r="AF160" s="309" t="str">
        <f>VLOOKUP(U160,MOVIL!$C:$CG,3,0)</f>
        <v>PROPIO</v>
      </c>
      <c r="AG160" s="110">
        <f>+AB160-(AB160*(3.5%+0.414%+1.1%+0.5%+2%))</f>
        <v>439308.5</v>
      </c>
      <c r="AH160" s="110">
        <f t="shared" ref="AH160:AH183" si="219">+U160</f>
        <v>491</v>
      </c>
      <c r="AI160" s="182">
        <f>+AB160</f>
        <v>475000</v>
      </c>
      <c r="AJ160" s="184" t="str">
        <f>IF(AF160="PROPIO","0%",IF(AF160="SOCIO","7,5%","11,5%"))</f>
        <v>0%</v>
      </c>
      <c r="AK160" s="182">
        <f t="shared" ref="AK160:AK183" si="220">+AI160*AJ160</f>
        <v>0</v>
      </c>
      <c r="AL160" s="182">
        <f t="shared" ref="AL160:AL168" si="221">+AI160*3.5%</f>
        <v>16625</v>
      </c>
      <c r="AM160" s="182">
        <f t="shared" ref="AM160:AM168" si="222">+AI160*0.414%</f>
        <v>1966.4999999999998</v>
      </c>
      <c r="AN160" s="182">
        <f t="shared" ref="AN160:AN183" si="223">+AI160-AK160</f>
        <v>475000</v>
      </c>
      <c r="AO160" s="182">
        <f t="shared" ref="AO160:AO183" si="224">+AB160-AI160</f>
        <v>0</v>
      </c>
      <c r="AP160" s="182"/>
      <c r="AQ160" s="417"/>
    </row>
    <row r="161" spans="1:43" s="380" customFormat="1" ht="16.5" hidden="1" customHeight="1" x14ac:dyDescent="0.25">
      <c r="A161" s="175">
        <v>154</v>
      </c>
      <c r="B161" s="341"/>
      <c r="C161" s="430" t="s">
        <v>1903</v>
      </c>
      <c r="D161" s="376">
        <v>45622</v>
      </c>
      <c r="E161" s="377">
        <v>292</v>
      </c>
      <c r="F161" s="378" t="s">
        <v>2269</v>
      </c>
      <c r="G161" s="378" t="s">
        <v>2269</v>
      </c>
      <c r="H161" s="378" t="s">
        <v>2270</v>
      </c>
      <c r="I161" s="378" t="s">
        <v>1914</v>
      </c>
      <c r="J161" s="378">
        <v>1</v>
      </c>
      <c r="K161" s="333">
        <v>30</v>
      </c>
      <c r="L161" s="416">
        <v>45639</v>
      </c>
      <c r="M161" s="344">
        <v>0.29166666666666669</v>
      </c>
      <c r="N161" s="376">
        <v>45639</v>
      </c>
      <c r="O161" s="379">
        <v>0.58333333333333337</v>
      </c>
      <c r="P161" s="378" t="s">
        <v>2268</v>
      </c>
      <c r="Q161" s="179">
        <v>3105545418</v>
      </c>
      <c r="R161" s="336"/>
      <c r="S161" s="388">
        <v>88925</v>
      </c>
      <c r="T161" s="393"/>
      <c r="U161" s="336">
        <v>425</v>
      </c>
      <c r="V161" s="181" t="str">
        <f>VLOOKUP(U161,MOVIL!$C$7:CA336,2,0)</f>
        <v>WFQ238</v>
      </c>
      <c r="W161" s="181" t="str">
        <f>VLOOKUP(U161,MOVIL!$C$7:$BX$200,5,0)</f>
        <v>ANTOLINEZ SILVA OSCAR FERNANDO</v>
      </c>
      <c r="X161" s="309">
        <f>VLOOKUP(V161,MOVIL!$D$7:BY338,6,0)</f>
        <v>3102751658</v>
      </c>
      <c r="Y161" s="336">
        <v>475000</v>
      </c>
      <c r="Z161" s="181"/>
      <c r="AA161" s="181"/>
      <c r="AB161" s="182">
        <f t="shared" si="218"/>
        <v>475000</v>
      </c>
      <c r="AC161" s="181"/>
      <c r="AD161" s="181"/>
      <c r="AE161" s="181"/>
      <c r="AF161" s="309" t="str">
        <f>VLOOKUP(U161,MOVIL!$C:$CG,3,0)</f>
        <v>AFILIADO</v>
      </c>
      <c r="AG161" s="110">
        <f>+AB161-(AB161*(3.5%+0.414%+1.1%+0.5%+2%))</f>
        <v>439308.5</v>
      </c>
      <c r="AH161" s="110">
        <f t="shared" si="219"/>
        <v>425</v>
      </c>
      <c r="AI161" s="182">
        <f>+AG161*0.9</f>
        <v>395377.65</v>
      </c>
      <c r="AJ161" s="184" t="str">
        <f>IF(AF161="SOCIO","7,5%","11,5%")</f>
        <v>11,5%</v>
      </c>
      <c r="AK161" s="182">
        <f t="shared" si="220"/>
        <v>45468.429750000003</v>
      </c>
      <c r="AL161" s="182">
        <f t="shared" si="221"/>
        <v>13838.217750000002</v>
      </c>
      <c r="AM161" s="182">
        <f t="shared" si="222"/>
        <v>1636.8634709999999</v>
      </c>
      <c r="AN161" s="182">
        <f t="shared" si="223"/>
        <v>349909.22025000001</v>
      </c>
      <c r="AO161" s="182">
        <f t="shared" si="224"/>
        <v>79622.349999999977</v>
      </c>
      <c r="AP161" s="181"/>
      <c r="AQ161" s="181"/>
    </row>
    <row r="162" spans="1:43" s="380" customFormat="1" ht="16.5" hidden="1" customHeight="1" x14ac:dyDescent="0.25">
      <c r="A162" s="175">
        <v>155</v>
      </c>
      <c r="B162" s="341"/>
      <c r="C162" s="430" t="s">
        <v>1903</v>
      </c>
      <c r="D162" s="376">
        <v>45622</v>
      </c>
      <c r="E162" s="377">
        <v>292</v>
      </c>
      <c r="F162" s="378" t="s">
        <v>2292</v>
      </c>
      <c r="G162" s="378" t="s">
        <v>2292</v>
      </c>
      <c r="H162" s="378" t="s">
        <v>2293</v>
      </c>
      <c r="I162" s="378" t="s">
        <v>1914</v>
      </c>
      <c r="J162" s="378">
        <v>1</v>
      </c>
      <c r="K162" s="333">
        <v>30</v>
      </c>
      <c r="L162" s="416">
        <v>45647</v>
      </c>
      <c r="M162" s="344">
        <v>0.29166666666666669</v>
      </c>
      <c r="N162" s="376">
        <v>45647</v>
      </c>
      <c r="O162" s="379">
        <v>0.58333333333333337</v>
      </c>
      <c r="P162" s="378" t="s">
        <v>2268</v>
      </c>
      <c r="Q162" s="179">
        <v>3105545418</v>
      </c>
      <c r="R162" s="336"/>
      <c r="S162" s="393">
        <v>89052</v>
      </c>
      <c r="T162" s="393">
        <v>136899</v>
      </c>
      <c r="U162" s="336">
        <v>371</v>
      </c>
      <c r="V162" s="181" t="str">
        <f>VLOOKUP(U162,MOVIL!$C$7:CA337,2,0)</f>
        <v>LZM804</v>
      </c>
      <c r="W162" s="181" t="str">
        <f>VLOOKUP(U162,MOVIL!$C$7:$BX$200,5,0)</f>
        <v>FORERO LEMUS NORBEY LEONARDO</v>
      </c>
      <c r="X162" s="309">
        <f>VLOOKUP(V162,MOVIL!$D$7:BY339,6,0)</f>
        <v>3114539320</v>
      </c>
      <c r="Y162" s="336">
        <v>950000</v>
      </c>
      <c r="Z162" s="181"/>
      <c r="AA162" s="181"/>
      <c r="AB162" s="182">
        <f t="shared" si="218"/>
        <v>950000</v>
      </c>
      <c r="AC162" s="181"/>
      <c r="AD162" s="181"/>
      <c r="AE162" s="181"/>
      <c r="AF162" s="309" t="str">
        <f>VLOOKUP(U162,MOVIL!$C:$CG,3,0)</f>
        <v>SOCIO</v>
      </c>
      <c r="AG162" s="110">
        <f>+AB162-(AB162*(3.5%+0.414%+1.1%+0.5%+2%))</f>
        <v>878617</v>
      </c>
      <c r="AH162" s="110">
        <f t="shared" si="219"/>
        <v>371</v>
      </c>
      <c r="AI162" s="182">
        <f>+AB162*0.9</f>
        <v>855000</v>
      </c>
      <c r="AJ162" s="184" t="str">
        <f>IF(AF162="SOCIO","7,5%","11,5%")</f>
        <v>7,5%</v>
      </c>
      <c r="AK162" s="182">
        <f t="shared" si="220"/>
        <v>64125</v>
      </c>
      <c r="AL162" s="182">
        <f t="shared" si="221"/>
        <v>29925.000000000004</v>
      </c>
      <c r="AM162" s="182">
        <f t="shared" si="222"/>
        <v>3539.7</v>
      </c>
      <c r="AN162" s="182">
        <f t="shared" si="223"/>
        <v>790875</v>
      </c>
      <c r="AO162" s="182">
        <f t="shared" si="224"/>
        <v>95000</v>
      </c>
      <c r="AP162" s="182"/>
      <c r="AQ162" s="417"/>
    </row>
    <row r="163" spans="1:43" s="380" customFormat="1" ht="16.5" hidden="1" customHeight="1" x14ac:dyDescent="0.25">
      <c r="A163" s="175">
        <v>156</v>
      </c>
      <c r="B163" s="341"/>
      <c r="C163" s="430" t="s">
        <v>1903</v>
      </c>
      <c r="D163" s="376">
        <v>45690</v>
      </c>
      <c r="E163" s="377">
        <v>161</v>
      </c>
      <c r="F163" s="445" t="s">
        <v>2297</v>
      </c>
      <c r="G163" s="445" t="s">
        <v>2297</v>
      </c>
      <c r="H163" s="378" t="s">
        <v>2298</v>
      </c>
      <c r="I163" s="378" t="s">
        <v>1914</v>
      </c>
      <c r="J163" s="378">
        <v>1</v>
      </c>
      <c r="K163" s="333">
        <v>42</v>
      </c>
      <c r="L163" s="416">
        <v>45696</v>
      </c>
      <c r="M163" s="344">
        <v>0.22916666666666666</v>
      </c>
      <c r="N163" s="376">
        <v>45696</v>
      </c>
      <c r="O163" s="379">
        <v>0.875</v>
      </c>
      <c r="P163" s="378" t="s">
        <v>1904</v>
      </c>
      <c r="Q163" s="179">
        <v>3105545418</v>
      </c>
      <c r="R163" s="336"/>
      <c r="S163" s="393">
        <v>89562</v>
      </c>
      <c r="T163" s="393">
        <v>138226</v>
      </c>
      <c r="U163" s="336">
        <v>480</v>
      </c>
      <c r="V163" s="181" t="str">
        <f>VLOOKUP(U163,MOVIL!$C$7:CA338,2,0)</f>
        <v>LZO022</v>
      </c>
      <c r="W163" s="181" t="str">
        <f>VLOOKUP(U163,MOVIL!$C$7:$BX$200,5,0)</f>
        <v>SALAMANCA FERNANDEZ MAURICIO</v>
      </c>
      <c r="X163" s="309">
        <f>VLOOKUP(V163,MOVIL!$D$7:BY340,6,0)</f>
        <v>3166710509</v>
      </c>
      <c r="Y163" s="336">
        <v>2630000</v>
      </c>
      <c r="Z163" s="181"/>
      <c r="AA163" s="181"/>
      <c r="AB163" s="182">
        <f t="shared" si="218"/>
        <v>2630000</v>
      </c>
      <c r="AC163" s="181"/>
      <c r="AD163" s="181"/>
      <c r="AE163" s="309" t="s">
        <v>2827</v>
      </c>
      <c r="AF163" s="309" t="str">
        <f>VLOOKUP(U163,MOVIL!$C:$CG,3,0)</f>
        <v>SOCIO</v>
      </c>
      <c r="AG163" s="110">
        <f t="shared" ref="AG163:AG183" si="225">+AB163</f>
        <v>2630000</v>
      </c>
      <c r="AH163" s="110">
        <f t="shared" si="219"/>
        <v>480</v>
      </c>
      <c r="AI163" s="182">
        <v>2500000</v>
      </c>
      <c r="AJ163" s="184" t="str">
        <f t="shared" ref="AJ163:AJ183" si="226">IF(AF163="PROPIO","0%",IF(AF163="SOCIO","7,5%","11,5%"))</f>
        <v>7,5%</v>
      </c>
      <c r="AK163" s="182">
        <f t="shared" si="220"/>
        <v>187500</v>
      </c>
      <c r="AL163" s="182">
        <f t="shared" si="221"/>
        <v>87500.000000000015</v>
      </c>
      <c r="AM163" s="182">
        <f t="shared" si="222"/>
        <v>10349.999999999998</v>
      </c>
      <c r="AN163" s="182">
        <f t="shared" si="223"/>
        <v>2312500</v>
      </c>
      <c r="AO163" s="182">
        <f t="shared" si="224"/>
        <v>130000</v>
      </c>
      <c r="AP163" s="182"/>
      <c r="AQ163" s="417">
        <v>45717</v>
      </c>
    </row>
    <row r="164" spans="1:43" s="380" customFormat="1" ht="16.5" hidden="1" customHeight="1" x14ac:dyDescent="0.25">
      <c r="A164" s="175">
        <v>157</v>
      </c>
      <c r="B164" s="341">
        <v>1</v>
      </c>
      <c r="C164" s="444" t="s">
        <v>1896</v>
      </c>
      <c r="D164" s="376">
        <v>45695</v>
      </c>
      <c r="E164" s="377">
        <v>292</v>
      </c>
      <c r="F164" s="445" t="s">
        <v>350</v>
      </c>
      <c r="G164" s="445" t="s">
        <v>2299</v>
      </c>
      <c r="H164" s="378" t="s">
        <v>1991</v>
      </c>
      <c r="I164" s="378" t="s">
        <v>2055</v>
      </c>
      <c r="J164" s="378">
        <v>1</v>
      </c>
      <c r="K164" s="333">
        <v>16</v>
      </c>
      <c r="L164" s="416">
        <v>45698</v>
      </c>
      <c r="M164" s="344">
        <v>0.47916666666666669</v>
      </c>
      <c r="N164" s="376">
        <v>45698</v>
      </c>
      <c r="O164" s="379">
        <v>0.66666666666666663</v>
      </c>
      <c r="P164" s="378" t="s">
        <v>2300</v>
      </c>
      <c r="Q164" s="179">
        <v>3102024100</v>
      </c>
      <c r="R164" s="336"/>
      <c r="S164" s="393">
        <v>89597</v>
      </c>
      <c r="T164" s="393">
        <v>138280</v>
      </c>
      <c r="U164" s="336">
        <v>371</v>
      </c>
      <c r="V164" s="181" t="str">
        <f>VLOOKUP(U164,MOVIL!$C$7:CA339,2,0)</f>
        <v>LZM804</v>
      </c>
      <c r="W164" s="181" t="str">
        <f>VLOOKUP(U164,MOVIL!$C$7:$BX$200,5,0)</f>
        <v>FORERO LEMUS NORBEY LEONARDO</v>
      </c>
      <c r="X164" s="309">
        <f>VLOOKUP(V164,MOVIL!$D$7:BY341,6,0)</f>
        <v>3114539320</v>
      </c>
      <c r="Y164" s="336">
        <v>643824</v>
      </c>
      <c r="Z164" s="181"/>
      <c r="AA164" s="181"/>
      <c r="AB164" s="182">
        <f t="shared" si="218"/>
        <v>643824</v>
      </c>
      <c r="AC164" s="181"/>
      <c r="AD164" s="181"/>
      <c r="AE164" s="309" t="s">
        <v>2827</v>
      </c>
      <c r="AF164" s="309" t="str">
        <f>VLOOKUP(U164,MOVIL!$C:$CG,3,0)</f>
        <v>SOCIO</v>
      </c>
      <c r="AG164" s="110">
        <f t="shared" si="225"/>
        <v>643824</v>
      </c>
      <c r="AH164" s="110">
        <f t="shared" si="219"/>
        <v>371</v>
      </c>
      <c r="AI164" s="182">
        <v>600000</v>
      </c>
      <c r="AJ164" s="184" t="str">
        <f t="shared" si="226"/>
        <v>7,5%</v>
      </c>
      <c r="AK164" s="182">
        <f t="shared" si="220"/>
        <v>45000</v>
      </c>
      <c r="AL164" s="182">
        <f t="shared" si="221"/>
        <v>21000.000000000004</v>
      </c>
      <c r="AM164" s="182">
        <f t="shared" si="222"/>
        <v>2483.9999999999995</v>
      </c>
      <c r="AN164" s="182">
        <f t="shared" si="223"/>
        <v>555000</v>
      </c>
      <c r="AO164" s="182">
        <f t="shared" si="224"/>
        <v>43824</v>
      </c>
      <c r="AP164" s="182"/>
      <c r="AQ164" s="417">
        <v>45717</v>
      </c>
    </row>
    <row r="165" spans="1:43" s="380" customFormat="1" ht="16.5" hidden="1" customHeight="1" x14ac:dyDescent="0.25">
      <c r="A165" s="175">
        <v>158</v>
      </c>
      <c r="B165" s="341"/>
      <c r="C165" s="430" t="s">
        <v>1903</v>
      </c>
      <c r="D165" s="376">
        <v>45690</v>
      </c>
      <c r="E165" s="377">
        <v>292</v>
      </c>
      <c r="F165" s="445" t="s">
        <v>350</v>
      </c>
      <c r="G165" s="445" t="s">
        <v>2299</v>
      </c>
      <c r="H165" s="378" t="s">
        <v>1991</v>
      </c>
      <c r="I165" s="378" t="s">
        <v>1914</v>
      </c>
      <c r="J165" s="378">
        <v>1</v>
      </c>
      <c r="K165" s="333">
        <v>40</v>
      </c>
      <c r="L165" s="416">
        <v>45698</v>
      </c>
      <c r="M165" s="344">
        <v>0.3125</v>
      </c>
      <c r="N165" s="376">
        <v>45698</v>
      </c>
      <c r="O165" s="379">
        <v>0.54166666666666663</v>
      </c>
      <c r="P165" s="378" t="s">
        <v>1904</v>
      </c>
      <c r="Q165" s="179">
        <v>3105545418</v>
      </c>
      <c r="R165" s="336"/>
      <c r="S165" s="393">
        <v>86596</v>
      </c>
      <c r="T165" s="393">
        <v>138279</v>
      </c>
      <c r="U165" s="336">
        <v>284</v>
      </c>
      <c r="V165" s="181" t="str">
        <f>VLOOKUP(U165,MOVIL!$C$7:CA340,2,0)</f>
        <v>EXZ188</v>
      </c>
      <c r="W165" s="181" t="str">
        <f>VLOOKUP(U165,MOVIL!$C$7:$BX$200,5,0)</f>
        <v>HENRY VARGAS</v>
      </c>
      <c r="X165" s="309">
        <f>VLOOKUP(V165,MOVIL!$D$7:BY342,6,0)</f>
        <v>3177178750</v>
      </c>
      <c r="Y165" s="336">
        <v>526000</v>
      </c>
      <c r="Z165" s="181"/>
      <c r="AA165" s="181"/>
      <c r="AB165" s="182">
        <f t="shared" si="218"/>
        <v>526000</v>
      </c>
      <c r="AC165" s="181"/>
      <c r="AD165" s="181"/>
      <c r="AE165" s="309" t="s">
        <v>2827</v>
      </c>
      <c r="AF165" s="408" t="str">
        <f>VLOOKUP(U165,MOVIL!$C:$CG,3,0)</f>
        <v>PROPIO-AFILIADO</v>
      </c>
      <c r="AG165" s="110">
        <f t="shared" si="225"/>
        <v>526000</v>
      </c>
      <c r="AH165" s="110">
        <f t="shared" si="219"/>
        <v>284</v>
      </c>
      <c r="AI165" s="182">
        <v>200000</v>
      </c>
      <c r="AJ165" s="184" t="str">
        <f t="shared" si="226"/>
        <v>11,5%</v>
      </c>
      <c r="AK165" s="182">
        <f t="shared" si="220"/>
        <v>23000</v>
      </c>
      <c r="AL165" s="182">
        <f t="shared" si="221"/>
        <v>7000.0000000000009</v>
      </c>
      <c r="AM165" s="182">
        <f t="shared" si="222"/>
        <v>827.99999999999989</v>
      </c>
      <c r="AN165" s="182">
        <f t="shared" si="223"/>
        <v>177000</v>
      </c>
      <c r="AO165" s="182">
        <f t="shared" si="224"/>
        <v>326000</v>
      </c>
      <c r="AP165" s="182"/>
      <c r="AQ165" s="417">
        <v>45717</v>
      </c>
    </row>
    <row r="166" spans="1:43" s="380" customFormat="1" ht="16.5" hidden="1" customHeight="1" x14ac:dyDescent="0.25">
      <c r="A166" s="175">
        <v>159</v>
      </c>
      <c r="B166" s="341"/>
      <c r="C166" s="430" t="s">
        <v>1903</v>
      </c>
      <c r="D166" s="376">
        <v>45690</v>
      </c>
      <c r="E166" s="377">
        <v>292</v>
      </c>
      <c r="F166" s="445" t="s">
        <v>350</v>
      </c>
      <c r="G166" s="445" t="s">
        <v>2299</v>
      </c>
      <c r="H166" s="378" t="s">
        <v>1991</v>
      </c>
      <c r="I166" s="378" t="s">
        <v>1914</v>
      </c>
      <c r="J166" s="378">
        <v>1</v>
      </c>
      <c r="K166" s="333">
        <v>40</v>
      </c>
      <c r="L166" s="416">
        <v>45698</v>
      </c>
      <c r="M166" s="344">
        <v>0.3125</v>
      </c>
      <c r="N166" s="376">
        <v>45698</v>
      </c>
      <c r="O166" s="379">
        <v>0.54166666666666663</v>
      </c>
      <c r="P166" s="378" t="s">
        <v>1904</v>
      </c>
      <c r="Q166" s="179">
        <v>3105545418</v>
      </c>
      <c r="R166" s="336"/>
      <c r="S166" s="393">
        <v>86596</v>
      </c>
      <c r="T166" s="393">
        <v>138298</v>
      </c>
      <c r="U166" s="336">
        <v>390</v>
      </c>
      <c r="V166" s="181" t="str">
        <f>VLOOKUP(U166,MOVIL!$C$7:CA341,2,0)</f>
        <v>KNZ843</v>
      </c>
      <c r="W166" s="181" t="str">
        <f>VLOOKUP(U166,MOVIL!$C$7:$BX$200,5,0)</f>
        <v>SEPULVEDA FIGUEROA JULIO CESAR</v>
      </c>
      <c r="X166" s="309">
        <f>VLOOKUP(V166,MOVIL!$D$7:BY343,6,0)</f>
        <v>3202728427</v>
      </c>
      <c r="Y166" s="336">
        <v>526000</v>
      </c>
      <c r="Z166" s="181"/>
      <c r="AA166" s="181"/>
      <c r="AB166" s="182">
        <f t="shared" si="218"/>
        <v>526000</v>
      </c>
      <c r="AC166" s="181"/>
      <c r="AD166" s="181"/>
      <c r="AE166" s="309" t="s">
        <v>2827</v>
      </c>
      <c r="AF166" s="309" t="str">
        <f>VLOOKUP(U166,MOVIL!$C:$CG,3,0)</f>
        <v>SOCIO</v>
      </c>
      <c r="AG166" s="110">
        <f t="shared" si="225"/>
        <v>526000</v>
      </c>
      <c r="AH166" s="110">
        <f t="shared" si="219"/>
        <v>390</v>
      </c>
      <c r="AI166" s="182">
        <v>250000</v>
      </c>
      <c r="AJ166" s="184" t="str">
        <f t="shared" si="226"/>
        <v>7,5%</v>
      </c>
      <c r="AK166" s="182">
        <f t="shared" si="220"/>
        <v>18750</v>
      </c>
      <c r="AL166" s="182">
        <f t="shared" si="221"/>
        <v>8750</v>
      </c>
      <c r="AM166" s="182">
        <f t="shared" si="222"/>
        <v>1035</v>
      </c>
      <c r="AN166" s="182">
        <f t="shared" si="223"/>
        <v>231250</v>
      </c>
      <c r="AO166" s="182">
        <f t="shared" si="224"/>
        <v>276000</v>
      </c>
      <c r="AP166" s="182"/>
      <c r="AQ166" s="417">
        <v>45717</v>
      </c>
    </row>
    <row r="167" spans="1:43" s="380" customFormat="1" ht="16.5" hidden="1" customHeight="1" x14ac:dyDescent="0.25">
      <c r="A167" s="175">
        <v>160</v>
      </c>
      <c r="B167" s="341"/>
      <c r="C167" s="430" t="s">
        <v>1903</v>
      </c>
      <c r="D167" s="376">
        <v>45690</v>
      </c>
      <c r="E167" s="377">
        <v>292</v>
      </c>
      <c r="F167" s="445" t="s">
        <v>350</v>
      </c>
      <c r="G167" s="445" t="s">
        <v>2299</v>
      </c>
      <c r="H167" s="378" t="s">
        <v>1991</v>
      </c>
      <c r="I167" s="378" t="s">
        <v>1914</v>
      </c>
      <c r="J167" s="378">
        <v>1</v>
      </c>
      <c r="K167" s="333">
        <v>30</v>
      </c>
      <c r="L167" s="416">
        <v>45716</v>
      </c>
      <c r="M167" s="344">
        <v>0.39583333333333331</v>
      </c>
      <c r="N167" s="416">
        <v>45716</v>
      </c>
      <c r="O167" s="379">
        <v>0.60416666666666663</v>
      </c>
      <c r="P167" s="378" t="s">
        <v>1904</v>
      </c>
      <c r="Q167" s="179">
        <v>3105545418</v>
      </c>
      <c r="R167" s="336"/>
      <c r="S167" s="393">
        <v>89788</v>
      </c>
      <c r="T167" s="393">
        <v>138848</v>
      </c>
      <c r="U167" s="336">
        <v>343</v>
      </c>
      <c r="V167" s="181" t="str">
        <f>VLOOKUP(U167,MOVIL!$C$7:CA341,2,0)</f>
        <v>EXX681</v>
      </c>
      <c r="W167" s="181" t="str">
        <f>VLOOKUP(U167,MOVIL!$C$7:$BX$200,5,0)</f>
        <v>NAVARRETE GEJEN LUDWIN ENRIQUE</v>
      </c>
      <c r="X167" s="309">
        <f>VLOOKUP(V167,MOVIL!$D$7:BY343,6,0)</f>
        <v>3123044922</v>
      </c>
      <c r="Y167" s="336">
        <v>999400</v>
      </c>
      <c r="Z167" s="181"/>
      <c r="AA167" s="181"/>
      <c r="AB167" s="182">
        <f t="shared" si="218"/>
        <v>999400</v>
      </c>
      <c r="AC167" s="181"/>
      <c r="AD167" s="181"/>
      <c r="AE167" s="309" t="s">
        <v>2827</v>
      </c>
      <c r="AF167" s="309" t="str">
        <f>VLOOKUP(U167,MOVIL!$C:$CG,3,0)</f>
        <v>SOCIO</v>
      </c>
      <c r="AG167" s="110">
        <f t="shared" si="225"/>
        <v>999400</v>
      </c>
      <c r="AH167" s="110">
        <f t="shared" si="219"/>
        <v>343</v>
      </c>
      <c r="AI167" s="182">
        <v>900000</v>
      </c>
      <c r="AJ167" s="184" t="str">
        <f t="shared" si="226"/>
        <v>7,5%</v>
      </c>
      <c r="AK167" s="182">
        <f t="shared" si="220"/>
        <v>67500</v>
      </c>
      <c r="AL167" s="182">
        <f t="shared" si="221"/>
        <v>31500.000000000004</v>
      </c>
      <c r="AM167" s="182">
        <f t="shared" si="222"/>
        <v>3725.9999999999995</v>
      </c>
      <c r="AN167" s="182">
        <f t="shared" si="223"/>
        <v>832500</v>
      </c>
      <c r="AO167" s="182">
        <f t="shared" si="224"/>
        <v>99400</v>
      </c>
      <c r="AP167" s="182"/>
      <c r="AQ167" s="417">
        <v>45717</v>
      </c>
    </row>
    <row r="168" spans="1:43" s="380" customFormat="1" ht="16.5" hidden="1" customHeight="1" x14ac:dyDescent="0.25">
      <c r="A168" s="175">
        <v>161</v>
      </c>
      <c r="B168" s="341"/>
      <c r="C168" s="430" t="s">
        <v>1903</v>
      </c>
      <c r="D168" s="376">
        <v>45721</v>
      </c>
      <c r="E168" s="377">
        <v>292</v>
      </c>
      <c r="F168" s="378" t="s">
        <v>350</v>
      </c>
      <c r="G168" s="378" t="s">
        <v>2302</v>
      </c>
      <c r="H168" s="378" t="s">
        <v>1991</v>
      </c>
      <c r="I168" s="378" t="s">
        <v>1914</v>
      </c>
      <c r="J168" s="378">
        <v>1</v>
      </c>
      <c r="K168" s="333">
        <v>30</v>
      </c>
      <c r="L168" s="416">
        <v>45723</v>
      </c>
      <c r="M168" s="344">
        <v>0.29166666666666669</v>
      </c>
      <c r="N168" s="416">
        <v>45723</v>
      </c>
      <c r="O168" s="379">
        <v>0.5</v>
      </c>
      <c r="P168" s="378" t="s">
        <v>1904</v>
      </c>
      <c r="Q168" s="179">
        <v>3105545418</v>
      </c>
      <c r="R168" s="336"/>
      <c r="S168" s="393">
        <v>89891</v>
      </c>
      <c r="T168" s="393">
        <v>139041</v>
      </c>
      <c r="U168" s="336">
        <v>371</v>
      </c>
      <c r="V168" s="181" t="str">
        <f>VLOOKUP(U168,MOVIL!$C$7:CA342,2,0)</f>
        <v>LZM804</v>
      </c>
      <c r="W168" s="181" t="str">
        <f>VLOOKUP(U168,MOVIL!$C$7:$BX$200,5,0)</f>
        <v>FORERO LEMUS NORBEY LEONARDO</v>
      </c>
      <c r="X168" s="309">
        <f>VLOOKUP(V168,MOVIL!$D$7:BY344,6,0)</f>
        <v>3114539320</v>
      </c>
      <c r="Y168" s="336">
        <v>999400</v>
      </c>
      <c r="Z168" s="181"/>
      <c r="AA168" s="181"/>
      <c r="AB168" s="182">
        <f t="shared" si="218"/>
        <v>999400</v>
      </c>
      <c r="AC168" s="181"/>
      <c r="AD168" s="181"/>
      <c r="AE168" s="181" t="s">
        <v>2826</v>
      </c>
      <c r="AF168" s="309" t="str">
        <f>VLOOKUP(U168,MOVIL!$C:$CG,3,0)</f>
        <v>SOCIO</v>
      </c>
      <c r="AG168" s="110">
        <f t="shared" si="225"/>
        <v>999400</v>
      </c>
      <c r="AH168" s="110">
        <f t="shared" si="219"/>
        <v>371</v>
      </c>
      <c r="AI168" s="182">
        <f>ROUNDUP((IF(AF168="SOCIO",(AG168*0.85),(AG168*0.7))),-3)</f>
        <v>850000</v>
      </c>
      <c r="AJ168" s="184" t="str">
        <f t="shared" si="226"/>
        <v>7,5%</v>
      </c>
      <c r="AK168" s="182">
        <f t="shared" si="220"/>
        <v>63750</v>
      </c>
      <c r="AL168" s="182">
        <f t="shared" si="221"/>
        <v>29750.000000000004</v>
      </c>
      <c r="AM168" s="182">
        <f t="shared" si="222"/>
        <v>3518.9999999999995</v>
      </c>
      <c r="AN168" s="182">
        <f t="shared" si="223"/>
        <v>786250</v>
      </c>
      <c r="AO168" s="182">
        <f t="shared" si="224"/>
        <v>149400</v>
      </c>
      <c r="AP168" s="182"/>
      <c r="AQ168" s="417">
        <v>45778</v>
      </c>
    </row>
    <row r="169" spans="1:43" s="380" customFormat="1" ht="16.5" hidden="1" customHeight="1" x14ac:dyDescent="0.25">
      <c r="A169" s="175">
        <v>162</v>
      </c>
      <c r="B169" s="341"/>
      <c r="C169" s="430" t="s">
        <v>1903</v>
      </c>
      <c r="D169" s="376">
        <v>45733</v>
      </c>
      <c r="E169" s="377">
        <v>292</v>
      </c>
      <c r="F169" s="378" t="s">
        <v>2303</v>
      </c>
      <c r="G169" s="378" t="s">
        <v>2303</v>
      </c>
      <c r="H169" s="378" t="s">
        <v>1991</v>
      </c>
      <c r="I169" s="378" t="s">
        <v>1914</v>
      </c>
      <c r="J169" s="378">
        <v>1</v>
      </c>
      <c r="K169" s="333">
        <v>30</v>
      </c>
      <c r="L169" s="416">
        <v>45737</v>
      </c>
      <c r="M169" s="344">
        <v>0.29166666666666669</v>
      </c>
      <c r="N169" s="416">
        <v>45737</v>
      </c>
      <c r="O169" s="379">
        <v>0.5</v>
      </c>
      <c r="P169" s="378" t="s">
        <v>1904</v>
      </c>
      <c r="Q169" s="179">
        <v>3105545418</v>
      </c>
      <c r="R169" s="336" t="s">
        <v>2304</v>
      </c>
      <c r="S169" s="393">
        <v>90045</v>
      </c>
      <c r="T169" s="393">
        <v>139363</v>
      </c>
      <c r="U169" s="336">
        <v>472</v>
      </c>
      <c r="V169" s="181" t="str">
        <f>VLOOKUP(U169,MOVIL!$C$7:CA343,2,0)</f>
        <v>GEV252</v>
      </c>
      <c r="W169" s="181" t="str">
        <f>VLOOKUP(U169,MOVIL!$C$7:$BX$200,5,0)</f>
        <v xml:space="preserve">RIOS PULIDO JONATHAN ALEXANDER </v>
      </c>
      <c r="X169" s="309" t="str">
        <f>VLOOKUP(V169,MOVIL!$D$7:BY345,6,0)</f>
        <v>302 4678128</v>
      </c>
      <c r="Y169" s="336">
        <v>999400</v>
      </c>
      <c r="Z169" s="181"/>
      <c r="AA169" s="181"/>
      <c r="AB169" s="182">
        <f t="shared" si="218"/>
        <v>999400</v>
      </c>
      <c r="AC169" s="181"/>
      <c r="AD169" s="181"/>
      <c r="AE169" s="181" t="s">
        <v>2826</v>
      </c>
      <c r="AF169" s="309" t="str">
        <f>VLOOKUP(U169,MOVIL!$C:$CG,3,0)</f>
        <v>PROPIO</v>
      </c>
      <c r="AG169" s="110">
        <f t="shared" si="225"/>
        <v>999400</v>
      </c>
      <c r="AH169" s="110">
        <f t="shared" si="219"/>
        <v>472</v>
      </c>
      <c r="AI169" s="182">
        <f>AG169</f>
        <v>999400</v>
      </c>
      <c r="AJ169" s="184" t="str">
        <f t="shared" si="226"/>
        <v>0%</v>
      </c>
      <c r="AK169" s="182">
        <f t="shared" si="220"/>
        <v>0</v>
      </c>
      <c r="AL169" s="182" t="str">
        <f t="shared" ref="AL169:AL183" si="227">IF(AF169="PROPIO","",AI169*3.5%)</f>
        <v/>
      </c>
      <c r="AM169" s="182" t="str">
        <f t="shared" ref="AM169:AM183" si="228">IF(AF169="PROPIO","",AI169*4.14%)</f>
        <v/>
      </c>
      <c r="AN169" s="182">
        <f t="shared" si="223"/>
        <v>999400</v>
      </c>
      <c r="AO169" s="182">
        <f t="shared" si="224"/>
        <v>0</v>
      </c>
      <c r="AP169" s="182"/>
      <c r="AQ169" s="417">
        <v>45778</v>
      </c>
    </row>
    <row r="170" spans="1:43" s="380" customFormat="1" ht="16.5" hidden="1" customHeight="1" x14ac:dyDescent="0.25">
      <c r="A170" s="175">
        <v>163</v>
      </c>
      <c r="B170" s="341"/>
      <c r="C170" s="430" t="s">
        <v>1903</v>
      </c>
      <c r="D170" s="376">
        <v>45745</v>
      </c>
      <c r="E170" s="377">
        <v>292</v>
      </c>
      <c r="F170" s="378" t="s">
        <v>2314</v>
      </c>
      <c r="G170" s="378" t="s">
        <v>2314</v>
      </c>
      <c r="H170" s="378" t="s">
        <v>1991</v>
      </c>
      <c r="I170" s="378" t="s">
        <v>1914</v>
      </c>
      <c r="J170" s="378">
        <v>1</v>
      </c>
      <c r="K170" s="333">
        <v>40</v>
      </c>
      <c r="L170" s="416">
        <v>45750</v>
      </c>
      <c r="M170" s="344">
        <v>0.64583333333333337</v>
      </c>
      <c r="N170" s="416">
        <v>45750</v>
      </c>
      <c r="O170" s="379">
        <v>0.83333333333333337</v>
      </c>
      <c r="P170" s="378" t="s">
        <v>1904</v>
      </c>
      <c r="Q170" s="179">
        <v>3105545418</v>
      </c>
      <c r="R170" s="336" t="s">
        <v>2304</v>
      </c>
      <c r="S170" s="393">
        <v>90236</v>
      </c>
      <c r="T170" s="393">
        <v>139678</v>
      </c>
      <c r="U170" s="336">
        <v>412</v>
      </c>
      <c r="V170" s="181" t="str">
        <f>VLOOKUP(U170,MOVIL!$C$7:CA344,2,0)</f>
        <v>GEU347</v>
      </c>
      <c r="W170" s="181" t="str">
        <f>VLOOKUP(U170,MOVIL!$C$7:$BX$200,5,0)</f>
        <v>TRIANA CHACON YEZID</v>
      </c>
      <c r="X170" s="309">
        <f>VLOOKUP(V170,MOVIL!$D$7:BY346,6,0)</f>
        <v>3002383800</v>
      </c>
      <c r="Y170" s="336">
        <v>999400</v>
      </c>
      <c r="Z170" s="181"/>
      <c r="AA170" s="181"/>
      <c r="AB170" s="182">
        <f t="shared" si="218"/>
        <v>999400</v>
      </c>
      <c r="AC170" s="181"/>
      <c r="AD170" s="181"/>
      <c r="AE170" s="181" t="s">
        <v>2828</v>
      </c>
      <c r="AF170" s="309" t="str">
        <f>VLOOKUP(U170,MOVIL!$C:$CG,3,0)</f>
        <v>SOCIO</v>
      </c>
      <c r="AG170" s="110">
        <f t="shared" si="225"/>
        <v>999400</v>
      </c>
      <c r="AH170" s="110">
        <f t="shared" si="219"/>
        <v>412</v>
      </c>
      <c r="AI170" s="182">
        <f>ROUNDUP((IF(AF170="SOCIO",(AG170*0.85),(AG170*0.7))),-3)</f>
        <v>850000</v>
      </c>
      <c r="AJ170" s="184" t="str">
        <f t="shared" si="226"/>
        <v>7,5%</v>
      </c>
      <c r="AK170" s="182">
        <f t="shared" si="220"/>
        <v>63750</v>
      </c>
      <c r="AL170" s="182">
        <f t="shared" si="227"/>
        <v>29750.000000000004</v>
      </c>
      <c r="AM170" s="182">
        <f t="shared" si="228"/>
        <v>35190</v>
      </c>
      <c r="AN170" s="182">
        <f t="shared" si="223"/>
        <v>786250</v>
      </c>
      <c r="AO170" s="182">
        <f t="shared" si="224"/>
        <v>149400</v>
      </c>
      <c r="AP170" s="182"/>
      <c r="AQ170" s="417">
        <v>45778</v>
      </c>
    </row>
    <row r="171" spans="1:43" s="380" customFormat="1" ht="16.5" hidden="1" customHeight="1" x14ac:dyDescent="0.25">
      <c r="A171" s="175">
        <v>164</v>
      </c>
      <c r="B171" s="341">
        <v>2</v>
      </c>
      <c r="C171" s="375" t="s">
        <v>1896</v>
      </c>
      <c r="D171" s="376">
        <v>45744</v>
      </c>
      <c r="E171" s="377">
        <v>44</v>
      </c>
      <c r="F171" s="378" t="s">
        <v>2307</v>
      </c>
      <c r="G171" s="378" t="s">
        <v>2308</v>
      </c>
      <c r="H171" s="378" t="s">
        <v>637</v>
      </c>
      <c r="I171" s="378" t="s">
        <v>2276</v>
      </c>
      <c r="J171" s="378">
        <v>2</v>
      </c>
      <c r="K171" s="333">
        <v>16</v>
      </c>
      <c r="L171" s="416">
        <v>45751</v>
      </c>
      <c r="M171" s="344">
        <v>0.2361111111111111</v>
      </c>
      <c r="N171" s="416">
        <v>45751</v>
      </c>
      <c r="O171" s="379">
        <v>0.29166666666666669</v>
      </c>
      <c r="P171" s="378" t="s">
        <v>1908</v>
      </c>
      <c r="Q171" s="179" t="s">
        <v>2309</v>
      </c>
      <c r="R171" s="336"/>
      <c r="S171" s="393">
        <v>90237</v>
      </c>
      <c r="T171" s="393">
        <v>139713</v>
      </c>
      <c r="U171" s="336">
        <v>371</v>
      </c>
      <c r="V171" s="181" t="str">
        <f>VLOOKUP(U171,MOVIL!$C$7:CA345,2,0)</f>
        <v>LZM804</v>
      </c>
      <c r="W171" s="181" t="str">
        <f>VLOOKUP(U171,MOVIL!$C$7:$BX$200,5,0)</f>
        <v>FORERO LEMUS NORBEY LEONARDO</v>
      </c>
      <c r="X171" s="309">
        <f>VLOOKUP(V171,MOVIL!$D$7:BY347,6,0)</f>
        <v>3114539320</v>
      </c>
      <c r="Y171" s="336">
        <v>1287648</v>
      </c>
      <c r="Z171" s="181"/>
      <c r="AA171" s="181"/>
      <c r="AB171" s="182">
        <f t="shared" si="218"/>
        <v>1287648</v>
      </c>
      <c r="AC171" s="181"/>
      <c r="AD171" s="181"/>
      <c r="AE171" s="181" t="s">
        <v>2828</v>
      </c>
      <c r="AF171" s="309" t="str">
        <f>VLOOKUP(U171,MOVIL!$C:$CG,3,0)</f>
        <v>SOCIO</v>
      </c>
      <c r="AG171" s="110">
        <f t="shared" si="225"/>
        <v>1287648</v>
      </c>
      <c r="AH171" s="110">
        <f t="shared" si="219"/>
        <v>371</v>
      </c>
      <c r="AI171" s="182">
        <f>ROUNDUP((IF(AF171="SOCIO",(AG171*0.85),(AG171*0.7))),-3)</f>
        <v>1095000</v>
      </c>
      <c r="AJ171" s="184" t="str">
        <f t="shared" si="226"/>
        <v>7,5%</v>
      </c>
      <c r="AK171" s="182">
        <f t="shared" si="220"/>
        <v>82125</v>
      </c>
      <c r="AL171" s="182">
        <f t="shared" si="227"/>
        <v>38325.000000000007</v>
      </c>
      <c r="AM171" s="182">
        <f t="shared" si="228"/>
        <v>45333</v>
      </c>
      <c r="AN171" s="182">
        <f t="shared" si="223"/>
        <v>1012875</v>
      </c>
      <c r="AO171" s="182">
        <f t="shared" si="224"/>
        <v>192648</v>
      </c>
      <c r="AP171" s="182"/>
      <c r="AQ171" s="417">
        <v>45778</v>
      </c>
    </row>
    <row r="172" spans="1:43" s="380" customFormat="1" ht="16.5" hidden="1" customHeight="1" x14ac:dyDescent="0.25">
      <c r="A172" s="175">
        <v>165</v>
      </c>
      <c r="B172" s="341">
        <v>2</v>
      </c>
      <c r="C172" s="375" t="s">
        <v>1896</v>
      </c>
      <c r="D172" s="376">
        <v>45744</v>
      </c>
      <c r="E172" s="377">
        <v>143</v>
      </c>
      <c r="F172" s="378" t="s">
        <v>2310</v>
      </c>
      <c r="G172" s="378" t="s">
        <v>2310</v>
      </c>
      <c r="H172" s="378" t="s">
        <v>2881</v>
      </c>
      <c r="I172" s="378" t="s">
        <v>2276</v>
      </c>
      <c r="J172" s="378">
        <v>1</v>
      </c>
      <c r="K172" s="333">
        <v>30</v>
      </c>
      <c r="L172" s="416">
        <v>45752</v>
      </c>
      <c r="M172" s="344">
        <v>0.25</v>
      </c>
      <c r="N172" s="416">
        <v>45752</v>
      </c>
      <c r="O172" s="379">
        <v>0.66666666666666663</v>
      </c>
      <c r="P172" s="378" t="s">
        <v>2058</v>
      </c>
      <c r="Q172" s="179">
        <v>3132529947</v>
      </c>
      <c r="R172" s="336"/>
      <c r="S172" s="393">
        <v>90238</v>
      </c>
      <c r="T172" s="393">
        <v>139728</v>
      </c>
      <c r="U172" s="336">
        <v>453</v>
      </c>
      <c r="V172" s="181" t="str">
        <f>VLOOKUP(U172,MOVIL!$C$7:CA346,2,0)</f>
        <v>EYX538</v>
      </c>
      <c r="W172" s="181" t="str">
        <f>VLOOKUP(U172,MOVIL!$C$7:$BX$200,5,0)</f>
        <v>CHAPARRO LOPEZ GONZALO</v>
      </c>
      <c r="X172" s="309" t="str">
        <f>VLOOKUP(V172,MOVIL!$D$7:BY348,6,0)</f>
        <v>3152252710-3156027290</v>
      </c>
      <c r="Y172" s="336">
        <v>1499100</v>
      </c>
      <c r="Z172" s="181"/>
      <c r="AA172" s="181"/>
      <c r="AB172" s="182">
        <f t="shared" si="218"/>
        <v>1499100</v>
      </c>
      <c r="AC172" s="181"/>
      <c r="AD172" s="181"/>
      <c r="AE172" s="181" t="s">
        <v>2828</v>
      </c>
      <c r="AF172" s="309" t="str">
        <f>VLOOKUP(U172,MOVIL!$C:$CG,3,0)</f>
        <v>PROPIO</v>
      </c>
      <c r="AG172" s="110">
        <f t="shared" si="225"/>
        <v>1499100</v>
      </c>
      <c r="AH172" s="110">
        <f t="shared" si="219"/>
        <v>453</v>
      </c>
      <c r="AI172" s="182">
        <f>AG172</f>
        <v>1499100</v>
      </c>
      <c r="AJ172" s="184" t="str">
        <f t="shared" si="226"/>
        <v>0%</v>
      </c>
      <c r="AK172" s="182">
        <f t="shared" si="220"/>
        <v>0</v>
      </c>
      <c r="AL172" s="182" t="str">
        <f t="shared" si="227"/>
        <v/>
      </c>
      <c r="AM172" s="182" t="str">
        <f t="shared" si="228"/>
        <v/>
      </c>
      <c r="AN172" s="182">
        <f t="shared" si="223"/>
        <v>1499100</v>
      </c>
      <c r="AO172" s="182">
        <f t="shared" si="224"/>
        <v>0</v>
      </c>
      <c r="AP172" s="182"/>
      <c r="AQ172" s="417">
        <v>45778</v>
      </c>
    </row>
    <row r="173" spans="1:43" s="329" customFormat="1" ht="16.5" hidden="1" customHeight="1" x14ac:dyDescent="0.25">
      <c r="A173" s="492">
        <v>168</v>
      </c>
      <c r="B173" s="493"/>
      <c r="C173" s="494" t="s">
        <v>1903</v>
      </c>
      <c r="D173" s="514">
        <v>45750</v>
      </c>
      <c r="E173" s="495"/>
      <c r="F173" s="496" t="s">
        <v>2316</v>
      </c>
      <c r="G173" s="496" t="s">
        <v>2316</v>
      </c>
      <c r="H173" s="496" t="s">
        <v>2168</v>
      </c>
      <c r="I173" s="496" t="s">
        <v>1914</v>
      </c>
      <c r="J173" s="496">
        <v>6</v>
      </c>
      <c r="K173" s="497">
        <v>40</v>
      </c>
      <c r="L173" s="498">
        <v>45752</v>
      </c>
      <c r="M173" s="499">
        <v>0.79166666666666663</v>
      </c>
      <c r="N173" s="498">
        <v>45758</v>
      </c>
      <c r="O173" s="499">
        <v>0.20833333333333334</v>
      </c>
      <c r="P173" s="500" t="s">
        <v>2317</v>
      </c>
      <c r="Q173" s="497">
        <v>3114672148</v>
      </c>
      <c r="R173" s="501"/>
      <c r="S173" s="502">
        <v>90273</v>
      </c>
      <c r="T173" s="502">
        <v>139765</v>
      </c>
      <c r="U173" s="501">
        <v>342</v>
      </c>
      <c r="V173" s="501" t="str">
        <f>VLOOKUP(U173,MOVIL!$C$7:CA349,2,0)</f>
        <v>GEU346</v>
      </c>
      <c r="W173" s="501" t="str">
        <f>VLOOKUP(U173,MOVIL!$C$7:$BX$200,5,0)</f>
        <v>ACOSTA CHACON OMAR ALFONSO</v>
      </c>
      <c r="X173" s="503">
        <f>VLOOKUP(V173,MOVIL!$D$7:BY351,6,0)</f>
        <v>3219962841</v>
      </c>
      <c r="Y173" s="501">
        <v>16334404</v>
      </c>
      <c r="Z173" s="501"/>
      <c r="AA173" s="501"/>
      <c r="AB173" s="504">
        <f t="shared" si="218"/>
        <v>16334404</v>
      </c>
      <c r="AC173" s="505" t="s">
        <v>1557</v>
      </c>
      <c r="AD173" s="501" t="s">
        <v>1557</v>
      </c>
      <c r="AE173" s="501" t="s">
        <v>2830</v>
      </c>
      <c r="AF173" s="506" t="str">
        <f>VLOOKUP(U173,MOVIL!$C:$CG,3,0)</f>
        <v>SOCIO</v>
      </c>
      <c r="AG173" s="507">
        <f t="shared" si="225"/>
        <v>16334404</v>
      </c>
      <c r="AH173" s="507">
        <f t="shared" si="219"/>
        <v>342</v>
      </c>
      <c r="AI173" s="504">
        <f>ROUNDUP((IF(AF173="SOCIO",(AG173*0.85),(AG173*0.7))),-3)</f>
        <v>13885000</v>
      </c>
      <c r="AJ173" s="504" t="str">
        <f t="shared" si="226"/>
        <v>7,5%</v>
      </c>
      <c r="AK173" s="504">
        <f t="shared" si="220"/>
        <v>1041375</v>
      </c>
      <c r="AL173" s="504">
        <f t="shared" si="227"/>
        <v>485975.00000000006</v>
      </c>
      <c r="AM173" s="504">
        <f t="shared" si="228"/>
        <v>574839</v>
      </c>
      <c r="AN173" s="504">
        <f t="shared" si="223"/>
        <v>12843625</v>
      </c>
      <c r="AO173" s="504">
        <f t="shared" si="224"/>
        <v>2449404</v>
      </c>
      <c r="AP173" s="504"/>
      <c r="AQ173" s="508">
        <v>45778</v>
      </c>
    </row>
    <row r="174" spans="1:43" s="380" customFormat="1" ht="16.5" hidden="1" customHeight="1" x14ac:dyDescent="0.25">
      <c r="A174" s="175">
        <v>167</v>
      </c>
      <c r="B174" s="341"/>
      <c r="C174" s="430" t="s">
        <v>2264</v>
      </c>
      <c r="D174" s="376">
        <v>45748</v>
      </c>
      <c r="E174" s="377">
        <v>103</v>
      </c>
      <c r="F174" s="378" t="s">
        <v>2320</v>
      </c>
      <c r="G174" s="378" t="s">
        <v>2320</v>
      </c>
      <c r="H174" s="378" t="s">
        <v>637</v>
      </c>
      <c r="I174" s="378" t="s">
        <v>2318</v>
      </c>
      <c r="J174" s="378">
        <v>1</v>
      </c>
      <c r="K174" s="333">
        <v>37</v>
      </c>
      <c r="L174" s="416">
        <v>45756</v>
      </c>
      <c r="M174" s="344">
        <v>0.22916666666666666</v>
      </c>
      <c r="N174" s="416">
        <v>45756</v>
      </c>
      <c r="O174" s="379">
        <v>0.58333333333333337</v>
      </c>
      <c r="P174" s="378" t="s">
        <v>2315</v>
      </c>
      <c r="Q174" s="179">
        <v>3142850446</v>
      </c>
      <c r="R174" s="336"/>
      <c r="S174" s="393">
        <v>90321</v>
      </c>
      <c r="T174" s="393">
        <v>139857</v>
      </c>
      <c r="U174" s="336">
        <v>410</v>
      </c>
      <c r="V174" s="181" t="str">
        <f>VLOOKUP(U174,MOVIL!$C$7:CA348,2,0)</f>
        <v>EXZ634</v>
      </c>
      <c r="W174" s="181" t="str">
        <f>VLOOKUP(U174,MOVIL!$C$7:$BX$200,5,0)</f>
        <v>RAUL CONTRERAS RODRIGUEZ</v>
      </c>
      <c r="X174" s="309">
        <f>VLOOKUP(V174,MOVIL!$D$7:BY350,6,0)</f>
        <v>3103397257</v>
      </c>
      <c r="Y174" s="336">
        <v>1499100</v>
      </c>
      <c r="Z174" s="181"/>
      <c r="AA174" s="181"/>
      <c r="AB174" s="182">
        <v>1499100</v>
      </c>
      <c r="AC174" s="181"/>
      <c r="AD174" s="181"/>
      <c r="AE174" s="181" t="s">
        <v>2828</v>
      </c>
      <c r="AF174" s="309" t="str">
        <f>VLOOKUP(U174,MOVIL!$C:$CG,3,0)</f>
        <v>SOCIO</v>
      </c>
      <c r="AG174" s="110">
        <f t="shared" si="225"/>
        <v>1499100</v>
      </c>
      <c r="AH174" s="110">
        <f t="shared" si="219"/>
        <v>410</v>
      </c>
      <c r="AI174" s="182">
        <f>ROUNDUP((IF(AF174="SOCIO",(AG174*0.85),(AG174*0.7))),-3)</f>
        <v>1275000</v>
      </c>
      <c r="AJ174" s="184" t="str">
        <f t="shared" si="226"/>
        <v>7,5%</v>
      </c>
      <c r="AK174" s="182">
        <f t="shared" si="220"/>
        <v>95625</v>
      </c>
      <c r="AL174" s="182">
        <f t="shared" si="227"/>
        <v>44625.000000000007</v>
      </c>
      <c r="AM174" s="182">
        <f t="shared" si="228"/>
        <v>52785</v>
      </c>
      <c r="AN174" s="182">
        <f t="shared" si="223"/>
        <v>1179375</v>
      </c>
      <c r="AO174" s="182">
        <f t="shared" si="224"/>
        <v>224100</v>
      </c>
      <c r="AP174" s="182"/>
      <c r="AQ174" s="417">
        <v>45778</v>
      </c>
    </row>
    <row r="175" spans="1:43" s="380" customFormat="1" ht="16.5" hidden="1" customHeight="1" x14ac:dyDescent="0.25">
      <c r="A175" s="175">
        <v>166</v>
      </c>
      <c r="B175" s="341" t="s">
        <v>1951</v>
      </c>
      <c r="C175" s="375" t="s">
        <v>2935</v>
      </c>
      <c r="D175" s="376">
        <v>45744</v>
      </c>
      <c r="E175" s="377">
        <v>292</v>
      </c>
      <c r="F175" s="378" t="s">
        <v>350</v>
      </c>
      <c r="G175" s="378" t="s">
        <v>2311</v>
      </c>
      <c r="H175" s="378" t="s">
        <v>1991</v>
      </c>
      <c r="I175" s="378"/>
      <c r="J175" s="378">
        <v>1</v>
      </c>
      <c r="K175" s="333">
        <v>10</v>
      </c>
      <c r="L175" s="416">
        <v>45757</v>
      </c>
      <c r="M175" s="344">
        <v>0.25</v>
      </c>
      <c r="N175" s="416">
        <v>45757</v>
      </c>
      <c r="O175" s="379">
        <v>0.70833333333333337</v>
      </c>
      <c r="P175" s="378" t="s">
        <v>2312</v>
      </c>
      <c r="Q175" s="179" t="s">
        <v>2313</v>
      </c>
      <c r="R175" s="336"/>
      <c r="S175" s="393">
        <v>90239</v>
      </c>
      <c r="T175" s="393">
        <v>139898</v>
      </c>
      <c r="U175" s="336">
        <v>378</v>
      </c>
      <c r="V175" s="181" t="str">
        <f>VLOOKUP(U175,MOVIL!$C$7:CA347,2,0)</f>
        <v>GUR220</v>
      </c>
      <c r="W175" s="181" t="str">
        <f>VLOOKUP(U175,MOVIL!$C$7:$BX$200,5,0)</f>
        <v>CARRILLO BARBOSA HENRY MAURICIO</v>
      </c>
      <c r="X175" s="309">
        <f>VLOOKUP(V175,MOVIL!$D$7:BY349,6,0)</f>
        <v>3104471262</v>
      </c>
      <c r="Y175" s="336">
        <v>643824</v>
      </c>
      <c r="Z175" s="181"/>
      <c r="AA175" s="181"/>
      <c r="AB175" s="182">
        <f t="shared" ref="AB175:AB183" si="229">Y175+(AA175*Z175)</f>
        <v>643824</v>
      </c>
      <c r="AC175" s="181"/>
      <c r="AD175" s="181"/>
      <c r="AE175" s="181" t="s">
        <v>2828</v>
      </c>
      <c r="AF175" s="309" t="str">
        <f>VLOOKUP(U175,MOVIL!$C:$CG,3,0)</f>
        <v>SOCIO</v>
      </c>
      <c r="AG175" s="110">
        <f t="shared" si="225"/>
        <v>643824</v>
      </c>
      <c r="AH175" s="110">
        <f t="shared" si="219"/>
        <v>378</v>
      </c>
      <c r="AI175" s="182">
        <f>ROUNDUP((IF(AF175="SOCIO",(AG175*0.85),(AG175*0.7))),-3)</f>
        <v>548000</v>
      </c>
      <c r="AJ175" s="184" t="str">
        <f t="shared" si="226"/>
        <v>7,5%</v>
      </c>
      <c r="AK175" s="182">
        <f t="shared" si="220"/>
        <v>41100</v>
      </c>
      <c r="AL175" s="182">
        <f t="shared" si="227"/>
        <v>19180.000000000004</v>
      </c>
      <c r="AM175" s="182">
        <f t="shared" si="228"/>
        <v>22687.200000000001</v>
      </c>
      <c r="AN175" s="182">
        <f t="shared" si="223"/>
        <v>506900</v>
      </c>
      <c r="AO175" s="182">
        <f t="shared" si="224"/>
        <v>95824</v>
      </c>
      <c r="AP175" s="182"/>
      <c r="AQ175" s="417">
        <v>45778</v>
      </c>
    </row>
    <row r="176" spans="1:43" s="380" customFormat="1" ht="16.5" hidden="1" customHeight="1" x14ac:dyDescent="0.25">
      <c r="A176" s="175">
        <v>2</v>
      </c>
      <c r="B176" s="341">
        <v>3</v>
      </c>
      <c r="C176" s="375" t="s">
        <v>1896</v>
      </c>
      <c r="D176" s="376">
        <v>45758</v>
      </c>
      <c r="E176" s="377">
        <v>125</v>
      </c>
      <c r="F176" s="378" t="s">
        <v>188</v>
      </c>
      <c r="G176" s="378" t="s">
        <v>2323</v>
      </c>
      <c r="H176" s="378" t="s">
        <v>2882</v>
      </c>
      <c r="I176" s="378" t="s">
        <v>2276</v>
      </c>
      <c r="J176" s="378">
        <v>3</v>
      </c>
      <c r="K176" s="333">
        <v>34</v>
      </c>
      <c r="L176" s="416">
        <v>45768</v>
      </c>
      <c r="M176" s="344">
        <v>0.20833333333333334</v>
      </c>
      <c r="N176" s="416">
        <v>45770</v>
      </c>
      <c r="O176" s="379">
        <v>0.70833333333333337</v>
      </c>
      <c r="P176" s="378" t="s">
        <v>2324</v>
      </c>
      <c r="Q176" s="179">
        <v>3103451502</v>
      </c>
      <c r="R176" s="336"/>
      <c r="S176" s="393">
        <v>90510</v>
      </c>
      <c r="T176" s="393">
        <v>140182</v>
      </c>
      <c r="U176" s="336">
        <v>537</v>
      </c>
      <c r="V176" s="181" t="str">
        <f>VLOOKUP(U176,MOVIL!$C$7:CA349,2,0)</f>
        <v>EQO337</v>
      </c>
      <c r="W176" s="181" t="str">
        <f>VLOOKUP(U176,MOVIL!$C$7:$BX$200,5,0)</f>
        <v>JIMENEZ PACHECO DIEGO ALEXANDER</v>
      </c>
      <c r="X176" s="309">
        <f>VLOOKUP(V176,MOVIL!$D$7:BY351,6,0)</f>
        <v>3104850484</v>
      </c>
      <c r="Y176" s="336">
        <v>5496700</v>
      </c>
      <c r="Z176" s="181"/>
      <c r="AA176" s="181"/>
      <c r="AB176" s="182">
        <f t="shared" si="229"/>
        <v>5496700</v>
      </c>
      <c r="AC176" s="181"/>
      <c r="AD176" s="181"/>
      <c r="AE176" s="181" t="s">
        <v>2828</v>
      </c>
      <c r="AF176" s="309" t="str">
        <f>VLOOKUP(U176,MOVIL!$C:$CG,3,0)</f>
        <v>SOCIO-AFILIADO</v>
      </c>
      <c r="AG176" s="110">
        <f t="shared" si="225"/>
        <v>5496700</v>
      </c>
      <c r="AH176" s="110">
        <f t="shared" si="219"/>
        <v>537</v>
      </c>
      <c r="AI176" s="182">
        <f>ROUNDUP((IF(AF176="SOCIO",(AG176*0.85),(AG176*0.7))),-3)</f>
        <v>3848000</v>
      </c>
      <c r="AJ176" s="184" t="str">
        <f t="shared" si="226"/>
        <v>11,5%</v>
      </c>
      <c r="AK176" s="182">
        <f t="shared" si="220"/>
        <v>442520</v>
      </c>
      <c r="AL176" s="182">
        <f t="shared" si="227"/>
        <v>134680</v>
      </c>
      <c r="AM176" s="182">
        <f t="shared" si="228"/>
        <v>159307.20000000001</v>
      </c>
      <c r="AN176" s="182">
        <f t="shared" si="223"/>
        <v>3405480</v>
      </c>
      <c r="AO176" s="182">
        <f t="shared" si="224"/>
        <v>1648700</v>
      </c>
      <c r="AP176" s="182"/>
      <c r="AQ176" s="417">
        <v>45778</v>
      </c>
    </row>
    <row r="177" spans="1:43" s="380" customFormat="1" ht="16.5" hidden="1" customHeight="1" x14ac:dyDescent="0.25">
      <c r="A177" s="319">
        <v>1</v>
      </c>
      <c r="B177" s="360">
        <v>3</v>
      </c>
      <c r="C177" s="360" t="s">
        <v>1896</v>
      </c>
      <c r="D177" s="361">
        <v>45758</v>
      </c>
      <c r="E177" s="362">
        <v>183</v>
      </c>
      <c r="F177" s="364" t="s">
        <v>244</v>
      </c>
      <c r="G177" s="364" t="s">
        <v>2321</v>
      </c>
      <c r="H177" s="364"/>
      <c r="I177" s="364" t="s">
        <v>2276</v>
      </c>
      <c r="J177" s="364">
        <v>2</v>
      </c>
      <c r="K177" s="322">
        <v>17</v>
      </c>
      <c r="L177" s="415">
        <v>45770</v>
      </c>
      <c r="M177" s="365">
        <v>0.25</v>
      </c>
      <c r="N177" s="415">
        <v>45771</v>
      </c>
      <c r="O177" s="365" t="s">
        <v>2322</v>
      </c>
      <c r="P177" s="364" t="s">
        <v>1906</v>
      </c>
      <c r="Q177" s="322">
        <v>3153554156</v>
      </c>
      <c r="R177" s="322" t="s">
        <v>2325</v>
      </c>
      <c r="S177" s="386" t="s">
        <v>2098</v>
      </c>
      <c r="T177" s="387" t="s">
        <v>1557</v>
      </c>
      <c r="U177" s="324"/>
      <c r="V177" s="324" t="e">
        <f>VLOOKUP(U177,MOVIL!$C$7:CA374,2,0)</f>
        <v>#N/A</v>
      </c>
      <c r="W177" s="324" t="e">
        <f>VLOOKUP(U177,MOVIL!$C$7:$BX$200,5,0)</f>
        <v>#N/A</v>
      </c>
      <c r="X177" s="325" t="e">
        <f>VLOOKUP(V177,MOVIL!$D$7:BY376,6,0)</f>
        <v>#N/A</v>
      </c>
      <c r="Y177" s="324"/>
      <c r="Z177" s="324"/>
      <c r="AA177" s="324"/>
      <c r="AB177" s="326">
        <f t="shared" si="229"/>
        <v>0</v>
      </c>
      <c r="AC177" s="324"/>
      <c r="AD177" s="324"/>
      <c r="AE177" s="324"/>
      <c r="AF177" s="325" t="e">
        <f>VLOOKUP(U177,MOVIL!$C:$CG,3,0)</f>
        <v>#N/A</v>
      </c>
      <c r="AG177" s="326">
        <f t="shared" si="225"/>
        <v>0</v>
      </c>
      <c r="AH177" s="326">
        <f t="shared" si="219"/>
        <v>0</v>
      </c>
      <c r="AI177" s="326" t="e">
        <f>ROUNDUP((IF(AF177="SOCIO",(AG177*0.85),(AG177*0.7))),-3)</f>
        <v>#N/A</v>
      </c>
      <c r="AJ177" s="326" t="e">
        <f t="shared" si="226"/>
        <v>#N/A</v>
      </c>
      <c r="AK177" s="326" t="e">
        <f t="shared" si="220"/>
        <v>#N/A</v>
      </c>
      <c r="AL177" s="467" t="e">
        <f t="shared" si="227"/>
        <v>#N/A</v>
      </c>
      <c r="AM177" s="467" t="e">
        <f t="shared" si="228"/>
        <v>#N/A</v>
      </c>
      <c r="AN177" s="326" t="e">
        <f t="shared" si="223"/>
        <v>#N/A</v>
      </c>
      <c r="AO177" s="326" t="e">
        <f t="shared" si="224"/>
        <v>#N/A</v>
      </c>
      <c r="AP177" s="326"/>
      <c r="AQ177" s="349" t="s">
        <v>2183</v>
      </c>
    </row>
    <row r="178" spans="1:43" s="380" customFormat="1" ht="16.5" hidden="1" customHeight="1" x14ac:dyDescent="0.25">
      <c r="A178" s="175"/>
      <c r="B178" s="341"/>
      <c r="C178" s="330" t="s">
        <v>2937</v>
      </c>
      <c r="D178" s="376">
        <v>45756</v>
      </c>
      <c r="E178" s="377">
        <v>67</v>
      </c>
      <c r="F178" s="378" t="s">
        <v>116</v>
      </c>
      <c r="G178" s="378" t="s">
        <v>116</v>
      </c>
      <c r="H178" s="378" t="s">
        <v>1934</v>
      </c>
      <c r="I178" s="378" t="s">
        <v>1940</v>
      </c>
      <c r="J178" s="378">
        <v>9</v>
      </c>
      <c r="K178" s="378">
        <v>40</v>
      </c>
      <c r="L178" s="416">
        <v>45773</v>
      </c>
      <c r="M178" s="344">
        <v>4.1666666666666664E-2</v>
      </c>
      <c r="N178" s="416">
        <v>45781</v>
      </c>
      <c r="O178" s="379" t="s">
        <v>2176</v>
      </c>
      <c r="P178" s="378" t="s">
        <v>2333</v>
      </c>
      <c r="Q178" s="179" t="s">
        <v>2334</v>
      </c>
      <c r="S178" s="393">
        <v>90613</v>
      </c>
      <c r="T178" s="393">
        <v>140444</v>
      </c>
      <c r="U178" s="336">
        <v>87</v>
      </c>
      <c r="V178" s="181" t="str">
        <f>VLOOKUP(U178,MOVIL!$C$7:CA351,2,0)</f>
        <v>NUZ066</v>
      </c>
      <c r="W178" s="181" t="str">
        <f>VLOOKUP(U178,MOVIL!$C$7:$BX$200,5,0)</f>
        <v>IBAÑEZ OSMA JOSE WALTER</v>
      </c>
      <c r="X178" s="309">
        <f>VLOOKUP(V178,MOVIL!$D$7:BY353,6,0)</f>
        <v>3142961767</v>
      </c>
      <c r="Y178" s="336">
        <v>16378300</v>
      </c>
      <c r="Z178" s="181"/>
      <c r="AA178" s="181"/>
      <c r="AB178" s="182">
        <f t="shared" si="229"/>
        <v>16378300</v>
      </c>
      <c r="AC178" s="181"/>
      <c r="AD178" s="181"/>
      <c r="AE178" s="181" t="s">
        <v>2828</v>
      </c>
      <c r="AF178" s="309" t="str">
        <f>VLOOKUP(U178,MOVIL!$C:$CG,3,0)</f>
        <v>AFILIADO</v>
      </c>
      <c r="AG178" s="110">
        <f t="shared" si="225"/>
        <v>16378300</v>
      </c>
      <c r="AH178" s="110">
        <f t="shared" si="219"/>
        <v>87</v>
      </c>
      <c r="AI178" s="182">
        <f>ROUNDUP((IF(AF178="SOCIO",(AG178*0.85),(AG178*0.65))),-3)</f>
        <v>10646000</v>
      </c>
      <c r="AJ178" s="184" t="str">
        <f t="shared" si="226"/>
        <v>11,5%</v>
      </c>
      <c r="AK178" s="182">
        <f t="shared" si="220"/>
        <v>1224290</v>
      </c>
      <c r="AL178" s="182">
        <f t="shared" si="227"/>
        <v>372610.00000000006</v>
      </c>
      <c r="AM178" s="182">
        <f t="shared" si="228"/>
        <v>440744.39999999997</v>
      </c>
      <c r="AN178" s="182">
        <f t="shared" si="223"/>
        <v>9421710</v>
      </c>
      <c r="AO178" s="182">
        <f t="shared" si="224"/>
        <v>5732300</v>
      </c>
      <c r="AP178" s="182"/>
      <c r="AQ178" s="417">
        <v>45778</v>
      </c>
    </row>
    <row r="179" spans="1:43" s="380" customFormat="1" ht="16.5" hidden="1" customHeight="1" x14ac:dyDescent="0.25">
      <c r="A179" s="175">
        <v>1</v>
      </c>
      <c r="B179" s="341">
        <v>4</v>
      </c>
      <c r="C179" s="375" t="s">
        <v>1896</v>
      </c>
      <c r="D179" s="376">
        <v>45770</v>
      </c>
      <c r="E179" s="377">
        <v>230</v>
      </c>
      <c r="F179" s="378" t="s">
        <v>290</v>
      </c>
      <c r="G179" s="378" t="s">
        <v>2343</v>
      </c>
      <c r="H179" s="378" t="s">
        <v>2128</v>
      </c>
      <c r="I179" s="378" t="s">
        <v>2055</v>
      </c>
      <c r="J179" s="378">
        <v>1</v>
      </c>
      <c r="K179" s="378">
        <v>18</v>
      </c>
      <c r="L179" s="416">
        <v>45776</v>
      </c>
      <c r="M179" s="344" t="s">
        <v>2344</v>
      </c>
      <c r="N179" s="416">
        <v>45776</v>
      </c>
      <c r="O179" s="379" t="s">
        <v>2345</v>
      </c>
      <c r="P179" s="381" t="s">
        <v>2015</v>
      </c>
      <c r="Q179" s="378">
        <v>3012873000</v>
      </c>
      <c r="R179" s="179"/>
      <c r="S179" s="393">
        <v>90667</v>
      </c>
      <c r="T179" s="393">
        <v>140571</v>
      </c>
      <c r="U179" s="336">
        <v>495</v>
      </c>
      <c r="V179" s="181" t="str">
        <f>VLOOKUP(U179,MOVIL!$C$7:CA354,2,0)</f>
        <v>NOX319</v>
      </c>
      <c r="W179" s="181" t="str">
        <f>VLOOKUP(U179,MOVIL!$C$7:$BX$200,5,0)</f>
        <v>PINZON ARAQUE TEOFILO</v>
      </c>
      <c r="X179" s="309">
        <f>VLOOKUP(V179,MOVIL!$D$7:BY356,6,0)</f>
        <v>3102847456</v>
      </c>
      <c r="Y179" s="336">
        <v>2012476</v>
      </c>
      <c r="Z179" s="181"/>
      <c r="AA179" s="181"/>
      <c r="AB179" s="182">
        <f t="shared" si="229"/>
        <v>2012476</v>
      </c>
      <c r="AC179" s="181"/>
      <c r="AD179" s="181"/>
      <c r="AE179" s="181" t="s">
        <v>2828</v>
      </c>
      <c r="AF179" s="309" t="str">
        <f>VLOOKUP(U179,MOVIL!$C:$CG,3,0)</f>
        <v>SOCIO</v>
      </c>
      <c r="AG179" s="110">
        <f t="shared" si="225"/>
        <v>2012476</v>
      </c>
      <c r="AH179" s="110">
        <f t="shared" si="219"/>
        <v>495</v>
      </c>
      <c r="AI179" s="182">
        <f>ROUNDUP((IF(AF179="SOCIO",(AG179*0.85),(AG179*0.7))),-3)</f>
        <v>1711000</v>
      </c>
      <c r="AJ179" s="184" t="str">
        <f t="shared" si="226"/>
        <v>7,5%</v>
      </c>
      <c r="AK179" s="182">
        <f t="shared" si="220"/>
        <v>128325</v>
      </c>
      <c r="AL179" s="182">
        <f t="shared" si="227"/>
        <v>59885.000000000007</v>
      </c>
      <c r="AM179" s="182">
        <f t="shared" si="228"/>
        <v>70835.399999999994</v>
      </c>
      <c r="AN179" s="182">
        <f t="shared" si="223"/>
        <v>1582675</v>
      </c>
      <c r="AO179" s="182">
        <f t="shared" si="224"/>
        <v>301476</v>
      </c>
      <c r="AP179" s="182"/>
      <c r="AQ179" s="417">
        <v>45778</v>
      </c>
    </row>
    <row r="180" spans="1:43" s="380" customFormat="1" ht="16.5" hidden="1" customHeight="1" x14ac:dyDescent="0.25">
      <c r="A180" s="175"/>
      <c r="B180" s="341">
        <v>3</v>
      </c>
      <c r="C180" s="430" t="s">
        <v>2264</v>
      </c>
      <c r="D180" s="376">
        <v>45772</v>
      </c>
      <c r="E180" s="377">
        <v>272</v>
      </c>
      <c r="F180" s="378" t="s">
        <v>338</v>
      </c>
      <c r="G180" s="378" t="s">
        <v>338</v>
      </c>
      <c r="H180" s="378" t="s">
        <v>2336</v>
      </c>
      <c r="I180" s="378" t="s">
        <v>2337</v>
      </c>
      <c r="J180" s="378">
        <v>5</v>
      </c>
      <c r="K180" s="378">
        <v>40</v>
      </c>
      <c r="L180" s="416">
        <v>45777</v>
      </c>
      <c r="M180" s="344">
        <v>0.52083333333333337</v>
      </c>
      <c r="N180" s="416">
        <v>45781</v>
      </c>
      <c r="O180" s="379">
        <v>0.33333333333333331</v>
      </c>
      <c r="P180" s="381" t="s">
        <v>2338</v>
      </c>
      <c r="Q180" s="378">
        <v>3193029693</v>
      </c>
      <c r="R180" s="179" t="s">
        <v>2339</v>
      </c>
      <c r="S180" s="393">
        <v>90687</v>
      </c>
      <c r="T180" s="393">
        <v>140589</v>
      </c>
      <c r="U180" s="336">
        <v>414</v>
      </c>
      <c r="V180" s="181" t="str">
        <f>VLOOKUP(U180,MOVIL!$C$7:CA354,2,0)</f>
        <v>NUX774</v>
      </c>
      <c r="W180" s="181" t="str">
        <f>VLOOKUP(U180,MOVIL!$C$7:$BX$200,5,0)</f>
        <v>AREVALO ESGUERRA MICHAEL ANDRES</v>
      </c>
      <c r="X180" s="309">
        <f>VLOOKUP(V180,MOVIL!$D$7:BY356,6,0)</f>
        <v>3005184215</v>
      </c>
      <c r="Y180" s="336">
        <v>5260000</v>
      </c>
      <c r="Z180" s="181">
        <v>2</v>
      </c>
      <c r="AA180" s="181">
        <v>1367600</v>
      </c>
      <c r="AB180" s="182">
        <f t="shared" si="229"/>
        <v>7995200</v>
      </c>
      <c r="AC180" s="181"/>
      <c r="AD180" s="181"/>
      <c r="AE180" s="181" t="s">
        <v>2828</v>
      </c>
      <c r="AF180" s="309" t="str">
        <f>VLOOKUP(U180,MOVIL!$C:$CG,3,0)</f>
        <v>SOCIO</v>
      </c>
      <c r="AG180" s="110">
        <f t="shared" si="225"/>
        <v>7995200</v>
      </c>
      <c r="AH180" s="110">
        <f t="shared" si="219"/>
        <v>414</v>
      </c>
      <c r="AI180" s="182">
        <f>ROUNDUP((IF(AF180="SOCIO",(AG180*0.85),(AG180*0.7))),-3)</f>
        <v>6796000</v>
      </c>
      <c r="AJ180" s="184" t="str">
        <f t="shared" si="226"/>
        <v>7,5%</v>
      </c>
      <c r="AK180" s="182">
        <f t="shared" si="220"/>
        <v>509700</v>
      </c>
      <c r="AL180" s="182">
        <f t="shared" si="227"/>
        <v>237860.00000000003</v>
      </c>
      <c r="AM180" s="182">
        <f t="shared" si="228"/>
        <v>281354.40000000002</v>
      </c>
      <c r="AN180" s="182">
        <f t="shared" si="223"/>
        <v>6286300</v>
      </c>
      <c r="AO180" s="182">
        <f t="shared" si="224"/>
        <v>1199200</v>
      </c>
      <c r="AP180" s="182"/>
      <c r="AQ180" s="417">
        <v>45778</v>
      </c>
    </row>
    <row r="181" spans="1:43" s="380" customFormat="1" ht="16.5" hidden="1" customHeight="1" x14ac:dyDescent="0.25">
      <c r="A181" s="175"/>
      <c r="B181" s="341">
        <v>2</v>
      </c>
      <c r="C181" s="430" t="s">
        <v>2264</v>
      </c>
      <c r="D181" s="376">
        <v>45771</v>
      </c>
      <c r="E181" s="377">
        <v>292</v>
      </c>
      <c r="F181" s="378" t="s">
        <v>2340</v>
      </c>
      <c r="G181" s="378" t="s">
        <v>2340</v>
      </c>
      <c r="H181" s="378" t="s">
        <v>1991</v>
      </c>
      <c r="I181" s="378" t="s">
        <v>2337</v>
      </c>
      <c r="J181" s="378">
        <v>1</v>
      </c>
      <c r="K181" s="378">
        <v>30</v>
      </c>
      <c r="L181" s="416">
        <v>45777</v>
      </c>
      <c r="M181" s="344">
        <v>0.29166666666666669</v>
      </c>
      <c r="N181" s="416">
        <v>45777</v>
      </c>
      <c r="O181" s="379">
        <v>0.58333333333333337</v>
      </c>
      <c r="P181" s="381" t="s">
        <v>2355</v>
      </c>
      <c r="Q181" s="378" t="s">
        <v>2342</v>
      </c>
      <c r="R181" s="179" t="s">
        <v>2341</v>
      </c>
      <c r="S181" s="393">
        <v>90688</v>
      </c>
      <c r="T181" s="393">
        <v>140590</v>
      </c>
      <c r="U181" s="336">
        <v>207</v>
      </c>
      <c r="V181" s="181" t="str">
        <f>VLOOKUP(U181,MOVIL!$C$7:CA355,2,0)</f>
        <v>EXX683</v>
      </c>
      <c r="W181" s="181" t="str">
        <f>VLOOKUP(U181,MOVIL!$C$7:$BX$200,5,0)</f>
        <v xml:space="preserve">CAÑIZARES CHACON RICARDO </v>
      </c>
      <c r="X181" s="309">
        <f>VLOOKUP(V181,MOVIL!$D$7:BY357,6,0)</f>
        <v>3112696561</v>
      </c>
      <c r="Y181" s="336">
        <v>999400</v>
      </c>
      <c r="Z181" s="181"/>
      <c r="AA181" s="181"/>
      <c r="AB181" s="182">
        <f t="shared" si="229"/>
        <v>999400</v>
      </c>
      <c r="AC181" s="181"/>
      <c r="AD181" s="181"/>
      <c r="AE181" s="181" t="s">
        <v>2828</v>
      </c>
      <c r="AF181" s="309" t="str">
        <f>VLOOKUP(U181,MOVIL!$C:$CG,3,0)</f>
        <v>SOCIO</v>
      </c>
      <c r="AG181" s="110">
        <f t="shared" si="225"/>
        <v>999400</v>
      </c>
      <c r="AH181" s="110">
        <f t="shared" si="219"/>
        <v>207</v>
      </c>
      <c r="AI181" s="182">
        <f>ROUNDUP((IF(AF181="SOCIO",(AG181*0.85),(AG181*0.7))),-3)</f>
        <v>850000</v>
      </c>
      <c r="AJ181" s="184" t="str">
        <f t="shared" si="226"/>
        <v>7,5%</v>
      </c>
      <c r="AK181" s="182">
        <f t="shared" si="220"/>
        <v>63750</v>
      </c>
      <c r="AL181" s="182">
        <f t="shared" si="227"/>
        <v>29750.000000000004</v>
      </c>
      <c r="AM181" s="182">
        <f t="shared" si="228"/>
        <v>35190</v>
      </c>
      <c r="AN181" s="182">
        <f t="shared" si="223"/>
        <v>786250</v>
      </c>
      <c r="AO181" s="182">
        <f t="shared" si="224"/>
        <v>149400</v>
      </c>
      <c r="AP181" s="182"/>
      <c r="AQ181" s="417">
        <v>45778</v>
      </c>
    </row>
    <row r="182" spans="1:43" s="380" customFormat="1" ht="16.5" hidden="1" customHeight="1" x14ac:dyDescent="0.25">
      <c r="A182" s="175">
        <v>2</v>
      </c>
      <c r="B182" s="341">
        <v>4</v>
      </c>
      <c r="C182" s="375" t="s">
        <v>1896</v>
      </c>
      <c r="D182" s="376">
        <v>45770</v>
      </c>
      <c r="E182" s="377">
        <v>179</v>
      </c>
      <c r="F182" s="378" t="s">
        <v>240</v>
      </c>
      <c r="G182" s="378" t="s">
        <v>2346</v>
      </c>
      <c r="H182" s="378" t="s">
        <v>2883</v>
      </c>
      <c r="I182" s="378" t="s">
        <v>2055</v>
      </c>
      <c r="J182" s="378">
        <v>1</v>
      </c>
      <c r="K182" s="378">
        <v>23</v>
      </c>
      <c r="L182" s="416">
        <v>45777</v>
      </c>
      <c r="M182" s="344" t="s">
        <v>2344</v>
      </c>
      <c r="N182" s="416">
        <v>45777</v>
      </c>
      <c r="O182" s="379" t="s">
        <v>2347</v>
      </c>
      <c r="P182" s="381" t="s">
        <v>2324</v>
      </c>
      <c r="Q182" s="378">
        <v>3103451502</v>
      </c>
      <c r="R182" s="179"/>
      <c r="S182" s="393">
        <v>90689</v>
      </c>
      <c r="T182" s="393">
        <v>140591</v>
      </c>
      <c r="U182" s="336">
        <v>482</v>
      </c>
      <c r="V182" s="181" t="str">
        <f>VLOOKUP(U182,MOVIL!$C$7:CA354,2,0)</f>
        <v>PMV391</v>
      </c>
      <c r="W182" s="181" t="str">
        <f>VLOOKUP(U182,MOVIL!$C$7:$BX$200,5,0)</f>
        <v xml:space="preserve">HENAO JHON JAIRO </v>
      </c>
      <c r="X182" s="309" t="str">
        <f>VLOOKUP(V182,MOVIL!$D$7:BY356,6,0)</f>
        <v>311 5314584</v>
      </c>
      <c r="Y182" s="336">
        <v>1420200</v>
      </c>
      <c r="Z182" s="181"/>
      <c r="AA182" s="181"/>
      <c r="AB182" s="182">
        <f t="shared" si="229"/>
        <v>1420200</v>
      </c>
      <c r="AC182" s="181"/>
      <c r="AD182" s="181"/>
      <c r="AE182" s="181" t="s">
        <v>2828</v>
      </c>
      <c r="AF182" s="309" t="str">
        <f>VLOOKUP(U182,MOVIL!$C:$CG,3,0)</f>
        <v>PROPIO</v>
      </c>
      <c r="AG182" s="110">
        <f t="shared" si="225"/>
        <v>1420200</v>
      </c>
      <c r="AH182" s="110">
        <f t="shared" si="219"/>
        <v>482</v>
      </c>
      <c r="AI182" s="182">
        <f>AG182</f>
        <v>1420200</v>
      </c>
      <c r="AJ182" s="184" t="str">
        <f t="shared" si="226"/>
        <v>0%</v>
      </c>
      <c r="AK182" s="182">
        <f t="shared" si="220"/>
        <v>0</v>
      </c>
      <c r="AL182" s="182" t="str">
        <f t="shared" si="227"/>
        <v/>
      </c>
      <c r="AM182" s="182" t="str">
        <f t="shared" si="228"/>
        <v/>
      </c>
      <c r="AN182" s="182">
        <f t="shared" si="223"/>
        <v>1420200</v>
      </c>
      <c r="AO182" s="182">
        <f t="shared" si="224"/>
        <v>0</v>
      </c>
      <c r="AP182" s="182"/>
      <c r="AQ182" s="417">
        <v>45778</v>
      </c>
    </row>
    <row r="183" spans="1:43" s="380" customFormat="1" ht="16.5" hidden="1" customHeight="1" x14ac:dyDescent="0.25">
      <c r="A183" s="175">
        <v>2</v>
      </c>
      <c r="B183" s="341">
        <v>4</v>
      </c>
      <c r="C183" s="375" t="s">
        <v>1896</v>
      </c>
      <c r="D183" s="376">
        <v>45770</v>
      </c>
      <c r="E183" s="377">
        <v>179</v>
      </c>
      <c r="F183" s="378" t="s">
        <v>240</v>
      </c>
      <c r="G183" s="378" t="s">
        <v>2346</v>
      </c>
      <c r="H183" s="378" t="s">
        <v>2883</v>
      </c>
      <c r="I183" s="378" t="s">
        <v>2055</v>
      </c>
      <c r="J183" s="378">
        <v>1</v>
      </c>
      <c r="K183" s="378">
        <v>23</v>
      </c>
      <c r="L183" s="416">
        <v>45777</v>
      </c>
      <c r="M183" s="344" t="s">
        <v>2344</v>
      </c>
      <c r="N183" s="416">
        <v>45777</v>
      </c>
      <c r="O183" s="379" t="s">
        <v>2347</v>
      </c>
      <c r="P183" s="381" t="s">
        <v>2324</v>
      </c>
      <c r="Q183" s="378">
        <v>3103451502</v>
      </c>
      <c r="R183" s="179"/>
      <c r="S183" s="393">
        <v>90689</v>
      </c>
      <c r="T183" s="393">
        <v>140626</v>
      </c>
      <c r="U183" s="336">
        <v>364</v>
      </c>
      <c r="V183" s="181" t="str">
        <f>VLOOKUP(U183,MOVIL!$C$7:CA355,2,0)</f>
        <v>EXZ257</v>
      </c>
      <c r="W183" s="181" t="str">
        <f>VLOOKUP(U183,MOVIL!$C$7:$BX$200,5,0)</f>
        <v>ORTEGON SIERRA JORGE SAMUEL</v>
      </c>
      <c r="X183" s="309">
        <f>VLOOKUP(V183,MOVIL!$D$7:BY357,6,0)</f>
        <v>3136114788</v>
      </c>
      <c r="Y183" s="336">
        <v>1420200</v>
      </c>
      <c r="Z183" s="181"/>
      <c r="AA183" s="181"/>
      <c r="AB183" s="182">
        <f t="shared" si="229"/>
        <v>1420200</v>
      </c>
      <c r="AC183" s="181"/>
      <c r="AD183" s="181"/>
      <c r="AE183" s="181" t="s">
        <v>2828</v>
      </c>
      <c r="AF183" s="309" t="str">
        <f>VLOOKUP(U183,MOVIL!$C:$CG,3,0)</f>
        <v>AFILIADO</v>
      </c>
      <c r="AG183" s="110">
        <f t="shared" si="225"/>
        <v>1420200</v>
      </c>
      <c r="AH183" s="110">
        <f t="shared" si="219"/>
        <v>364</v>
      </c>
      <c r="AI183" s="182">
        <f>ROUNDUP((IF(AF183="SOCIO",(AG183*0.85),(AG183*0.7))),-3)</f>
        <v>995000</v>
      </c>
      <c r="AJ183" s="184" t="str">
        <f t="shared" si="226"/>
        <v>11,5%</v>
      </c>
      <c r="AK183" s="182">
        <f t="shared" si="220"/>
        <v>114425</v>
      </c>
      <c r="AL183" s="182">
        <f t="shared" si="227"/>
        <v>34825</v>
      </c>
      <c r="AM183" s="182">
        <f t="shared" si="228"/>
        <v>41193</v>
      </c>
      <c r="AN183" s="182">
        <f t="shared" si="223"/>
        <v>880575</v>
      </c>
      <c r="AO183" s="182">
        <f t="shared" si="224"/>
        <v>425200</v>
      </c>
      <c r="AP183" s="182"/>
      <c r="AQ183" s="417">
        <v>45778</v>
      </c>
    </row>
    <row r="184" spans="1:43" s="329" customFormat="1" ht="16.5" hidden="1" customHeight="1" x14ac:dyDescent="0.25">
      <c r="A184" s="175">
        <v>3</v>
      </c>
      <c r="B184" s="341">
        <v>4</v>
      </c>
      <c r="C184" s="375" t="s">
        <v>1896</v>
      </c>
      <c r="D184" s="376">
        <v>45770</v>
      </c>
      <c r="E184" s="377">
        <v>186</v>
      </c>
      <c r="F184" s="474" t="s">
        <v>247</v>
      </c>
      <c r="G184" s="474" t="s">
        <v>247</v>
      </c>
      <c r="H184" s="474" t="s">
        <v>2459</v>
      </c>
      <c r="I184" s="474" t="s">
        <v>2348</v>
      </c>
      <c r="J184" s="474">
        <v>1</v>
      </c>
      <c r="K184" s="474">
        <v>18</v>
      </c>
      <c r="L184" s="416">
        <v>45779</v>
      </c>
      <c r="M184" s="344" t="s">
        <v>2349</v>
      </c>
      <c r="N184" s="416">
        <v>45779</v>
      </c>
      <c r="O184" s="379" t="s">
        <v>2350</v>
      </c>
      <c r="P184" s="381" t="s">
        <v>2351</v>
      </c>
      <c r="Q184" s="378">
        <v>3102668494</v>
      </c>
      <c r="R184" s="179"/>
      <c r="S184" s="393">
        <v>90744</v>
      </c>
      <c r="T184" s="393">
        <v>140661</v>
      </c>
      <c r="U184" s="336">
        <v>52</v>
      </c>
      <c r="V184" s="181" t="str">
        <f>VLOOKUP(U184,MOVIL!$C$7:CA356,2,0)</f>
        <v>NHT929</v>
      </c>
      <c r="W184" s="181" t="str">
        <f>VLOOKUP(U184,MOVIL!$C$7:$BX$200,5,0)</f>
        <v>CARREÑO RAMIREZ JHON ARTURO</v>
      </c>
      <c r="X184" s="309">
        <f>VLOOKUP(V184,MOVIL!$D$7:BY358,6,0)</f>
        <v>3105144527</v>
      </c>
      <c r="Y184" s="336">
        <v>1207696</v>
      </c>
      <c r="Z184" s="181"/>
      <c r="AA184" s="181"/>
      <c r="AB184" s="182">
        <f t="shared" ref="AB184:AB247" si="230">Y184+(AA184*Z184)</f>
        <v>1207696</v>
      </c>
      <c r="AC184" s="181"/>
      <c r="AD184" s="181"/>
      <c r="AE184" s="181" t="s">
        <v>2830</v>
      </c>
      <c r="AF184" s="470" t="str">
        <f>VLOOKUP(U184,MOVIL!$C:$CG,3,0)</f>
        <v>SOCIO</v>
      </c>
      <c r="AG184" s="110">
        <f t="shared" ref="AG184:AG215" si="231">+AB184</f>
        <v>1207696</v>
      </c>
      <c r="AH184" s="110">
        <f t="shared" ref="AH184:AH215" si="232">+U184</f>
        <v>52</v>
      </c>
      <c r="AI184" s="182">
        <f>ROUNDUP((IF(AF184="SOCIO",(AG184*0.85),(AG184*0.7))),-3)</f>
        <v>1027000</v>
      </c>
      <c r="AJ184" s="184" t="str">
        <f t="shared" ref="AJ184:AJ215" si="233">IF(AF184="PROPIO","0%",IF(AF184="SOCIO","7,5%","11,5%"))</f>
        <v>7,5%</v>
      </c>
      <c r="AK184" s="182">
        <f>+AI184*AJ184</f>
        <v>77025</v>
      </c>
      <c r="AL184" s="182">
        <f t="shared" ref="AL184:AL215" si="234">+AI184*3.5%</f>
        <v>35945</v>
      </c>
      <c r="AM184" s="182">
        <f t="shared" ref="AM184:AM215" si="235">+AI184*0.414%</f>
        <v>4251.78</v>
      </c>
      <c r="AN184" s="182">
        <f t="shared" ref="AN184:AN215" si="236">+AI184-AK184</f>
        <v>949975</v>
      </c>
      <c r="AO184" s="182">
        <f t="shared" ref="AO184:AO215" si="237">+AB184-AI184</f>
        <v>180696</v>
      </c>
      <c r="AP184" s="182"/>
      <c r="AQ184" s="417">
        <v>45778</v>
      </c>
    </row>
    <row r="185" spans="1:43" s="329" customFormat="1" ht="16.5" hidden="1" customHeight="1" x14ac:dyDescent="0.25">
      <c r="A185" s="175">
        <v>4</v>
      </c>
      <c r="B185" s="341">
        <v>4</v>
      </c>
      <c r="C185" s="375" t="s">
        <v>1896</v>
      </c>
      <c r="D185" s="376">
        <v>45770</v>
      </c>
      <c r="E185" s="377">
        <v>44</v>
      </c>
      <c r="F185" s="474" t="s">
        <v>93</v>
      </c>
      <c r="G185" s="474" t="s">
        <v>2352</v>
      </c>
      <c r="H185" s="474" t="s">
        <v>2128</v>
      </c>
      <c r="I185" s="474" t="s">
        <v>2055</v>
      </c>
      <c r="J185" s="474">
        <v>2</v>
      </c>
      <c r="K185" s="474">
        <v>30</v>
      </c>
      <c r="L185" s="416">
        <v>45780</v>
      </c>
      <c r="M185" s="344" t="s">
        <v>2353</v>
      </c>
      <c r="N185" s="416">
        <v>45781</v>
      </c>
      <c r="O185" s="379" t="s">
        <v>2354</v>
      </c>
      <c r="P185" s="381" t="s">
        <v>1923</v>
      </c>
      <c r="Q185" s="378">
        <v>3157907431</v>
      </c>
      <c r="R185" s="179"/>
      <c r="S185" s="393">
        <v>91811</v>
      </c>
      <c r="T185" s="393">
        <v>140693</v>
      </c>
      <c r="U185" s="336">
        <v>480</v>
      </c>
      <c r="V185" s="181" t="str">
        <f>VLOOKUP(U185,MOVIL!$C$7:CA357,2,0)</f>
        <v>LZO022</v>
      </c>
      <c r="W185" s="181" t="str">
        <f>VLOOKUP(U185,MOVIL!$C$7:$BX$200,5,0)</f>
        <v>SALAMANCA FERNANDEZ MAURICIO</v>
      </c>
      <c r="X185" s="309">
        <f>VLOOKUP(V185,MOVIL!$D$7:BY359,6,0)</f>
        <v>3166710509</v>
      </c>
      <c r="Y185" s="336">
        <v>1998800</v>
      </c>
      <c r="Z185" s="181"/>
      <c r="AA185" s="181"/>
      <c r="AB185" s="182">
        <f t="shared" si="230"/>
        <v>1998800</v>
      </c>
      <c r="AC185" s="181"/>
      <c r="AD185" s="181"/>
      <c r="AE185" s="181" t="s">
        <v>2830</v>
      </c>
      <c r="AF185" s="470" t="str">
        <f>VLOOKUP(U185,MOVIL!$C:$CG,3,0)</f>
        <v>SOCIO</v>
      </c>
      <c r="AG185" s="110">
        <f t="shared" si="231"/>
        <v>1998800</v>
      </c>
      <c r="AH185" s="110">
        <f t="shared" si="232"/>
        <v>480</v>
      </c>
      <c r="AI185" s="182">
        <f>ROUNDUP((IF(AF185="SOCIO",(AG185*0.85),(AG185*0.7))),-3)</f>
        <v>1699000</v>
      </c>
      <c r="AJ185" s="184" t="str">
        <f t="shared" si="233"/>
        <v>7,5%</v>
      </c>
      <c r="AK185" s="182">
        <f>+AI185*AJ185</f>
        <v>127425</v>
      </c>
      <c r="AL185" s="182">
        <f t="shared" si="234"/>
        <v>59465.000000000007</v>
      </c>
      <c r="AM185" s="182">
        <f t="shared" si="235"/>
        <v>7033.86</v>
      </c>
      <c r="AN185" s="182">
        <f t="shared" si="236"/>
        <v>1571575</v>
      </c>
      <c r="AO185" s="182">
        <f t="shared" si="237"/>
        <v>299800</v>
      </c>
      <c r="AP185" s="182"/>
      <c r="AQ185" s="417">
        <v>45778</v>
      </c>
    </row>
    <row r="186" spans="1:43" s="329" customFormat="1" ht="16.5" hidden="1" customHeight="1" x14ac:dyDescent="0.25">
      <c r="A186" s="175">
        <v>1</v>
      </c>
      <c r="B186" s="341">
        <v>5</v>
      </c>
      <c r="C186" s="375" t="s">
        <v>1896</v>
      </c>
      <c r="D186" s="376">
        <v>45776</v>
      </c>
      <c r="E186" s="377">
        <v>143</v>
      </c>
      <c r="F186" s="474" t="s">
        <v>206</v>
      </c>
      <c r="G186" s="474" t="s">
        <v>2356</v>
      </c>
      <c r="H186" s="474" t="s">
        <v>2881</v>
      </c>
      <c r="I186" s="474" t="s">
        <v>2055</v>
      </c>
      <c r="J186" s="474">
        <v>1</v>
      </c>
      <c r="K186" s="474">
        <v>17</v>
      </c>
      <c r="L186" s="416">
        <v>45780</v>
      </c>
      <c r="M186" s="344">
        <v>0.29166666666666669</v>
      </c>
      <c r="N186" s="416">
        <v>45780</v>
      </c>
      <c r="O186" s="379" t="s">
        <v>2357</v>
      </c>
      <c r="P186" s="381" t="s">
        <v>1906</v>
      </c>
      <c r="Q186" s="378">
        <v>3153554156</v>
      </c>
      <c r="R186" s="179"/>
      <c r="S186" s="393">
        <v>90766</v>
      </c>
      <c r="T186" s="393">
        <v>140694</v>
      </c>
      <c r="U186" s="336">
        <v>450</v>
      </c>
      <c r="V186" s="181" t="str">
        <f>VLOOKUP(U186,MOVIL!$C$7:CA354,2,0)</f>
        <v>EYX606</v>
      </c>
      <c r="W186" s="181" t="str">
        <f>VLOOKUP(U186,MOVIL!$C$7:$BX$200,5,0)</f>
        <v>SARMIENTO REYES MARCO ANTONIO</v>
      </c>
      <c r="X186" s="309">
        <f>VLOOKUP(V186,MOVIL!$D$7:BY356,6,0)</f>
        <v>3107965739</v>
      </c>
      <c r="Y186" s="336">
        <v>966788</v>
      </c>
      <c r="Z186" s="181"/>
      <c r="AA186" s="181"/>
      <c r="AB186" s="182">
        <f t="shared" si="230"/>
        <v>966788</v>
      </c>
      <c r="AC186" s="181"/>
      <c r="AD186" s="181"/>
      <c r="AE186" s="181" t="s">
        <v>2830</v>
      </c>
      <c r="AF186" s="470" t="str">
        <f>VLOOKUP(U186,MOVIL!$C:$CG,3,0)</f>
        <v>PROPIO</v>
      </c>
      <c r="AG186" s="110">
        <f t="shared" si="231"/>
        <v>966788</v>
      </c>
      <c r="AH186" s="110">
        <f t="shared" si="232"/>
        <v>450</v>
      </c>
      <c r="AI186" s="182">
        <f>AG186</f>
        <v>966788</v>
      </c>
      <c r="AJ186" s="184" t="str">
        <f t="shared" si="233"/>
        <v>0%</v>
      </c>
      <c r="AK186" s="182">
        <f>AI186</f>
        <v>966788</v>
      </c>
      <c r="AL186" s="182">
        <f t="shared" si="234"/>
        <v>33837.58</v>
      </c>
      <c r="AM186" s="182">
        <f t="shared" si="235"/>
        <v>4002.5023199999996</v>
      </c>
      <c r="AN186" s="182">
        <f t="shared" si="236"/>
        <v>0</v>
      </c>
      <c r="AO186" s="182">
        <f t="shared" si="237"/>
        <v>0</v>
      </c>
      <c r="AP186" s="182"/>
      <c r="AQ186" s="417">
        <v>45778</v>
      </c>
    </row>
    <row r="187" spans="1:43" s="329" customFormat="1" ht="16.5" hidden="1" customHeight="1" x14ac:dyDescent="0.25">
      <c r="A187" s="175">
        <v>2</v>
      </c>
      <c r="B187" s="341">
        <v>5</v>
      </c>
      <c r="C187" s="375" t="s">
        <v>1896</v>
      </c>
      <c r="D187" s="376">
        <v>45776</v>
      </c>
      <c r="E187" s="377">
        <v>186</v>
      </c>
      <c r="F187" s="474" t="s">
        <v>247</v>
      </c>
      <c r="G187" s="474" t="s">
        <v>2358</v>
      </c>
      <c r="H187" s="474" t="s">
        <v>2459</v>
      </c>
      <c r="I187" s="474" t="s">
        <v>2348</v>
      </c>
      <c r="J187" s="474">
        <v>1</v>
      </c>
      <c r="K187" s="474">
        <v>27</v>
      </c>
      <c r="L187" s="416">
        <v>45782</v>
      </c>
      <c r="M187" s="344" t="s">
        <v>2349</v>
      </c>
      <c r="N187" s="416">
        <v>45782</v>
      </c>
      <c r="O187" s="379" t="s">
        <v>2347</v>
      </c>
      <c r="P187" s="381" t="s">
        <v>2351</v>
      </c>
      <c r="Q187" s="378">
        <v>3102668494</v>
      </c>
      <c r="R187" s="179"/>
      <c r="S187" s="393">
        <v>90765</v>
      </c>
      <c r="T187" s="393">
        <v>140759</v>
      </c>
      <c r="U187" s="336">
        <v>333</v>
      </c>
      <c r="V187" s="181" t="str">
        <f>VLOOKUP(U187,MOVIL!$C$7:CA355,2,0)</f>
        <v>PMW 260</v>
      </c>
      <c r="W187" s="181" t="str">
        <f>VLOOKUP(U187,MOVIL!$C$7:$BX$200,5,0)</f>
        <v>MALDONADO CARLOS MARIO</v>
      </c>
      <c r="X187" s="309" t="str">
        <f>VLOOKUP(V187,MOVIL!$D$7:BY357,6,0)</f>
        <v>315 6454509</v>
      </c>
      <c r="Y187" s="336">
        <v>1499100</v>
      </c>
      <c r="Z187" s="181"/>
      <c r="AA187" s="181"/>
      <c r="AB187" s="182">
        <f t="shared" si="230"/>
        <v>1499100</v>
      </c>
      <c r="AC187" s="181"/>
      <c r="AD187" s="181"/>
      <c r="AE187" s="181" t="s">
        <v>2830</v>
      </c>
      <c r="AF187" s="470" t="str">
        <f>VLOOKUP(U187,MOVIL!$C:$CG,3,0)</f>
        <v>SOCIO</v>
      </c>
      <c r="AG187" s="110">
        <f t="shared" si="231"/>
        <v>1499100</v>
      </c>
      <c r="AH187" s="110">
        <f t="shared" si="232"/>
        <v>333</v>
      </c>
      <c r="AI187" s="182">
        <f>ROUNDUP((IF(AF187="SOCIO",(AG187*0.85),(AG187*0.7))),-3)</f>
        <v>1275000</v>
      </c>
      <c r="AJ187" s="184" t="str">
        <f t="shared" si="233"/>
        <v>7,5%</v>
      </c>
      <c r="AK187" s="182">
        <f>+AI187*AJ187</f>
        <v>95625</v>
      </c>
      <c r="AL187" s="182">
        <f t="shared" si="234"/>
        <v>44625.000000000007</v>
      </c>
      <c r="AM187" s="182">
        <f t="shared" si="235"/>
        <v>5278.4999999999991</v>
      </c>
      <c r="AN187" s="182">
        <f t="shared" si="236"/>
        <v>1179375</v>
      </c>
      <c r="AO187" s="182">
        <f t="shared" si="237"/>
        <v>224100</v>
      </c>
      <c r="AP187" s="182"/>
      <c r="AQ187" s="417">
        <v>45778</v>
      </c>
    </row>
    <row r="188" spans="1:43" s="329" customFormat="1" ht="16.5" hidden="1" customHeight="1" x14ac:dyDescent="0.25">
      <c r="A188" s="175">
        <v>3</v>
      </c>
      <c r="B188" s="341">
        <v>5</v>
      </c>
      <c r="C188" s="375" t="s">
        <v>1896</v>
      </c>
      <c r="D188" s="376">
        <v>45776</v>
      </c>
      <c r="E188" s="377">
        <v>170</v>
      </c>
      <c r="F188" s="474" t="s">
        <v>232</v>
      </c>
      <c r="G188" s="474" t="s">
        <v>1924</v>
      </c>
      <c r="H188" s="474" t="s">
        <v>1996</v>
      </c>
      <c r="I188" s="474" t="s">
        <v>2055</v>
      </c>
      <c r="J188" s="474">
        <v>1</v>
      </c>
      <c r="K188" s="474">
        <v>27</v>
      </c>
      <c r="L188" s="416">
        <v>45782</v>
      </c>
      <c r="M188" s="344" t="s">
        <v>2359</v>
      </c>
      <c r="N188" s="416">
        <v>45782</v>
      </c>
      <c r="O188" s="379" t="s">
        <v>2350</v>
      </c>
      <c r="P188" s="381" t="s">
        <v>1925</v>
      </c>
      <c r="Q188" s="378">
        <v>3107531275</v>
      </c>
      <c r="R188" s="179"/>
      <c r="S188" s="393">
        <v>90753</v>
      </c>
      <c r="T188" s="393">
        <v>140752</v>
      </c>
      <c r="U188" s="336">
        <v>85</v>
      </c>
      <c r="V188" s="181" t="str">
        <f>VLOOKUP(U188,MOVIL!$C$7:CA356,2,0)</f>
        <v>PMV 710</v>
      </c>
      <c r="W188" s="181" t="str">
        <f>VLOOKUP(U188,MOVIL!$C$7:$BX$200,5,0)</f>
        <v>PINZON ROJAS JOHAN RICARDO</v>
      </c>
      <c r="X188" s="309" t="str">
        <f>VLOOKUP(V188,MOVIL!$D$7:BY358,6,0)</f>
        <v>316 8653592</v>
      </c>
      <c r="Y188" s="336">
        <v>1499100</v>
      </c>
      <c r="Z188" s="181"/>
      <c r="AA188" s="181"/>
      <c r="AB188" s="182">
        <f t="shared" si="230"/>
        <v>1499100</v>
      </c>
      <c r="AC188" s="181"/>
      <c r="AD188" s="181"/>
      <c r="AE188" s="181" t="s">
        <v>2830</v>
      </c>
      <c r="AF188" s="470" t="str">
        <f>VLOOKUP(U188,MOVIL!$C:$CG,3,0)</f>
        <v>SOCIO</v>
      </c>
      <c r="AG188" s="110">
        <f t="shared" si="231"/>
        <v>1499100</v>
      </c>
      <c r="AH188" s="110">
        <f t="shared" si="232"/>
        <v>85</v>
      </c>
      <c r="AI188" s="182">
        <f>ROUNDUP((IF(AF188="SOCIO",(AG188*0.85),(AG188*0.7))),-3)</f>
        <v>1275000</v>
      </c>
      <c r="AJ188" s="184" t="str">
        <f t="shared" si="233"/>
        <v>7,5%</v>
      </c>
      <c r="AK188" s="182">
        <f>+AI188*AJ188</f>
        <v>95625</v>
      </c>
      <c r="AL188" s="182">
        <f t="shared" si="234"/>
        <v>44625.000000000007</v>
      </c>
      <c r="AM188" s="182">
        <f t="shared" si="235"/>
        <v>5278.4999999999991</v>
      </c>
      <c r="AN188" s="182">
        <f t="shared" si="236"/>
        <v>1179375</v>
      </c>
      <c r="AO188" s="182">
        <f t="shared" si="237"/>
        <v>224100</v>
      </c>
      <c r="AP188" s="182"/>
      <c r="AQ188" s="417">
        <v>45778</v>
      </c>
    </row>
    <row r="189" spans="1:43" s="329" customFormat="1" ht="16.5" hidden="1" customHeight="1" x14ac:dyDescent="0.25">
      <c r="A189" s="175">
        <v>4</v>
      </c>
      <c r="B189" s="341">
        <v>5</v>
      </c>
      <c r="C189" s="375" t="s">
        <v>1896</v>
      </c>
      <c r="D189" s="376">
        <v>45776</v>
      </c>
      <c r="E189" s="377">
        <v>129</v>
      </c>
      <c r="F189" s="474" t="s">
        <v>192</v>
      </c>
      <c r="G189" s="474" t="s">
        <v>2360</v>
      </c>
      <c r="H189" s="474" t="s">
        <v>1968</v>
      </c>
      <c r="I189" s="474" t="s">
        <v>2055</v>
      </c>
      <c r="J189" s="474">
        <v>2</v>
      </c>
      <c r="K189" s="474">
        <v>32</v>
      </c>
      <c r="L189" s="416">
        <v>45784</v>
      </c>
      <c r="M189" s="344" t="s">
        <v>2344</v>
      </c>
      <c r="N189" s="416">
        <v>45785</v>
      </c>
      <c r="O189" s="379" t="s">
        <v>2322</v>
      </c>
      <c r="P189" s="381" t="s">
        <v>1906</v>
      </c>
      <c r="Q189" s="378">
        <v>3153554156</v>
      </c>
      <c r="R189" s="179"/>
      <c r="S189" s="393">
        <v>90836</v>
      </c>
      <c r="T189" s="393"/>
      <c r="U189" s="336">
        <v>391</v>
      </c>
      <c r="V189" s="181" t="str">
        <f>VLOOKUP(U189,MOVIL!$C$7:CA357,2,0)</f>
        <v>KNZ845</v>
      </c>
      <c r="W189" s="181" t="str">
        <f>VLOOKUP(U189,MOVIL!$C$7:$BX$200,5,0)</f>
        <v>MORALES SANCHEZ OSCAR ARMANDO</v>
      </c>
      <c r="X189" s="309">
        <f>VLOOKUP(V189,MOVIL!$D$7:BY359,6,0)</f>
        <v>3147160926</v>
      </c>
      <c r="Y189" s="336">
        <v>2630000</v>
      </c>
      <c r="Z189" s="181"/>
      <c r="AA189" s="181"/>
      <c r="AB189" s="182">
        <f t="shared" si="230"/>
        <v>2630000</v>
      </c>
      <c r="AC189" s="181"/>
      <c r="AD189" s="181"/>
      <c r="AE189" s="181" t="s">
        <v>2830</v>
      </c>
      <c r="AF189" s="470" t="str">
        <f>VLOOKUP(U189,MOVIL!$C:$CG,3,0)</f>
        <v>SOCIO</v>
      </c>
      <c r="AG189" s="110">
        <f t="shared" si="231"/>
        <v>2630000</v>
      </c>
      <c r="AH189" s="110">
        <f t="shared" si="232"/>
        <v>391</v>
      </c>
      <c r="AI189" s="182">
        <f>ROUNDUP((IF(AF189="SOCIO",(AG189*0.85),(AG189*0.7))),-3)</f>
        <v>2236000</v>
      </c>
      <c r="AJ189" s="184" t="str">
        <f t="shared" si="233"/>
        <v>7,5%</v>
      </c>
      <c r="AK189" s="182">
        <f>+AI189*AJ189</f>
        <v>167700</v>
      </c>
      <c r="AL189" s="182">
        <f t="shared" si="234"/>
        <v>78260.000000000015</v>
      </c>
      <c r="AM189" s="182">
        <f t="shared" si="235"/>
        <v>9257.0399999999991</v>
      </c>
      <c r="AN189" s="182">
        <f t="shared" si="236"/>
        <v>2068300</v>
      </c>
      <c r="AO189" s="182">
        <f t="shared" si="237"/>
        <v>394000</v>
      </c>
      <c r="AP189" s="182"/>
      <c r="AQ189" s="417">
        <v>45778</v>
      </c>
    </row>
    <row r="190" spans="1:43" s="329" customFormat="1" ht="16.5" hidden="1" customHeight="1" x14ac:dyDescent="0.25">
      <c r="A190" s="175">
        <v>5</v>
      </c>
      <c r="B190" s="341">
        <v>5</v>
      </c>
      <c r="C190" s="375" t="s">
        <v>1896</v>
      </c>
      <c r="D190" s="376">
        <v>45776</v>
      </c>
      <c r="E190" s="377">
        <v>136</v>
      </c>
      <c r="F190" s="474" t="s">
        <v>199</v>
      </c>
      <c r="G190" s="474" t="s">
        <v>2361</v>
      </c>
      <c r="H190" s="474" t="s">
        <v>1996</v>
      </c>
      <c r="I190" s="474" t="s">
        <v>2055</v>
      </c>
      <c r="J190" s="474">
        <v>1</v>
      </c>
      <c r="K190" s="474">
        <v>23</v>
      </c>
      <c r="L190" s="416">
        <v>45784</v>
      </c>
      <c r="M190" s="344" t="s">
        <v>2359</v>
      </c>
      <c r="N190" s="416">
        <v>45784</v>
      </c>
      <c r="O190" s="379" t="s">
        <v>2350</v>
      </c>
      <c r="P190" s="381" t="s">
        <v>2058</v>
      </c>
      <c r="Q190" s="378">
        <v>3132529947</v>
      </c>
      <c r="R190" s="179"/>
      <c r="S190" s="393">
        <v>90837</v>
      </c>
      <c r="T190" s="393"/>
      <c r="U190" s="336">
        <v>473</v>
      </c>
      <c r="V190" s="181" t="str">
        <f>VLOOKUP(U190,MOVIL!$C$7:CA358,2,0)</f>
        <v>JOV138</v>
      </c>
      <c r="W190" s="181" t="str">
        <f>VLOOKUP(U190,MOVIL!$C$7:$BX$200,5,0)</f>
        <v>VELEZ LOPEZ CARLOS FERNANDO</v>
      </c>
      <c r="X190" s="309">
        <f>VLOOKUP(V190,MOVIL!$D$7:BY360,6,0)</f>
        <v>3165313463</v>
      </c>
      <c r="Y190" s="336">
        <v>1420200</v>
      </c>
      <c r="Z190" s="181"/>
      <c r="AA190" s="181"/>
      <c r="AB190" s="182">
        <f t="shared" si="230"/>
        <v>1420200</v>
      </c>
      <c r="AC190" s="181"/>
      <c r="AD190" s="181"/>
      <c r="AE190" s="181" t="s">
        <v>2830</v>
      </c>
      <c r="AF190" s="470" t="str">
        <f>VLOOKUP(U190,MOVIL!$C:$CG,3,0)</f>
        <v>SOCIO</v>
      </c>
      <c r="AG190" s="110">
        <f t="shared" si="231"/>
        <v>1420200</v>
      </c>
      <c r="AH190" s="110">
        <f t="shared" si="232"/>
        <v>473</v>
      </c>
      <c r="AI190" s="182">
        <f>ROUNDUP((IF(AF190="SOCIO",(AG190*0.85),(AG190*0.7))),-3)</f>
        <v>1208000</v>
      </c>
      <c r="AJ190" s="184" t="str">
        <f t="shared" si="233"/>
        <v>7,5%</v>
      </c>
      <c r="AK190" s="182">
        <f>+AI190*AJ190</f>
        <v>90600</v>
      </c>
      <c r="AL190" s="182">
        <f t="shared" si="234"/>
        <v>42280.000000000007</v>
      </c>
      <c r="AM190" s="182">
        <f t="shared" si="235"/>
        <v>5001.12</v>
      </c>
      <c r="AN190" s="182">
        <f t="shared" si="236"/>
        <v>1117400</v>
      </c>
      <c r="AO190" s="182">
        <f t="shared" si="237"/>
        <v>212200</v>
      </c>
      <c r="AP190" s="182"/>
      <c r="AQ190" s="417">
        <v>45778</v>
      </c>
    </row>
    <row r="191" spans="1:43" s="329" customFormat="1" ht="16.5" hidden="1" customHeight="1" x14ac:dyDescent="0.25">
      <c r="A191" s="175">
        <v>1</v>
      </c>
      <c r="B191" s="341">
        <v>1</v>
      </c>
      <c r="C191" s="375" t="s">
        <v>1896</v>
      </c>
      <c r="D191" s="376">
        <v>45782</v>
      </c>
      <c r="E191" s="377">
        <v>292</v>
      </c>
      <c r="F191" s="474" t="s">
        <v>350</v>
      </c>
      <c r="G191" s="474" t="s">
        <v>2381</v>
      </c>
      <c r="H191" s="474" t="s">
        <v>1991</v>
      </c>
      <c r="I191" s="474" t="s">
        <v>2055</v>
      </c>
      <c r="J191" s="474">
        <v>1</v>
      </c>
      <c r="K191" s="474">
        <v>16</v>
      </c>
      <c r="L191" s="416">
        <v>45786</v>
      </c>
      <c r="M191" s="344">
        <v>0.625</v>
      </c>
      <c r="N191" s="416">
        <v>45786</v>
      </c>
      <c r="O191" s="379">
        <v>0.79166666666666663</v>
      </c>
      <c r="P191" s="381" t="s">
        <v>2382</v>
      </c>
      <c r="Q191" s="378">
        <v>3102024100</v>
      </c>
      <c r="R191" s="179"/>
      <c r="S191" s="393">
        <v>90897</v>
      </c>
      <c r="T191" s="393">
        <v>140988</v>
      </c>
      <c r="U191" s="336">
        <v>404</v>
      </c>
      <c r="V191" s="181" t="str">
        <f>VLOOKUP(U191,MOVIL!$C$7:CA361,2,0)</f>
        <v>LQK874</v>
      </c>
      <c r="W191" s="181" t="str">
        <f>VLOOKUP(U191,MOVIL!$C$7:$BX$200,5,0)</f>
        <v>DANIEL PENAGOS</v>
      </c>
      <c r="X191" s="309" t="str">
        <f>VLOOKUP(V191,MOVIL!$D$7:BY363,6,0)</f>
        <v>311 5399668</v>
      </c>
      <c r="Y191" s="336">
        <v>643824</v>
      </c>
      <c r="Z191" s="181"/>
      <c r="AA191" s="181"/>
      <c r="AB191" s="182">
        <f t="shared" si="230"/>
        <v>643824</v>
      </c>
      <c r="AC191" s="181"/>
      <c r="AD191" s="181"/>
      <c r="AE191" s="181" t="s">
        <v>2830</v>
      </c>
      <c r="AF191" s="470" t="str">
        <f>VLOOKUP(U191,MOVIL!$C:$CG,3,0)</f>
        <v>PROPIO</v>
      </c>
      <c r="AG191" s="110">
        <f t="shared" si="231"/>
        <v>643824</v>
      </c>
      <c r="AH191" s="110">
        <f t="shared" si="232"/>
        <v>404</v>
      </c>
      <c r="AI191" s="182">
        <f>AG191</f>
        <v>643824</v>
      </c>
      <c r="AJ191" s="184" t="str">
        <f t="shared" si="233"/>
        <v>0%</v>
      </c>
      <c r="AK191" s="182">
        <f>AI191</f>
        <v>643824</v>
      </c>
      <c r="AL191" s="182">
        <f t="shared" si="234"/>
        <v>22533.840000000004</v>
      </c>
      <c r="AM191" s="182">
        <f t="shared" si="235"/>
        <v>2665.4313599999996</v>
      </c>
      <c r="AN191" s="182">
        <f t="shared" si="236"/>
        <v>0</v>
      </c>
      <c r="AO191" s="182">
        <f t="shared" si="237"/>
        <v>0</v>
      </c>
      <c r="AP191" s="182"/>
      <c r="AQ191" s="417">
        <v>45778</v>
      </c>
    </row>
    <row r="192" spans="1:43" s="329" customFormat="1" ht="16.5" hidden="1" customHeight="1" x14ac:dyDescent="0.25">
      <c r="A192" s="175"/>
      <c r="B192" s="341"/>
      <c r="C192" s="375" t="s">
        <v>2936</v>
      </c>
      <c r="D192" s="376">
        <v>45785</v>
      </c>
      <c r="E192" s="377">
        <v>145</v>
      </c>
      <c r="F192" s="474" t="s">
        <v>2420</v>
      </c>
      <c r="G192" s="474" t="s">
        <v>2420</v>
      </c>
      <c r="H192" s="474" t="s">
        <v>469</v>
      </c>
      <c r="I192" s="474" t="s">
        <v>2329</v>
      </c>
      <c r="J192" s="474">
        <v>1</v>
      </c>
      <c r="K192" s="474">
        <v>35</v>
      </c>
      <c r="L192" s="416">
        <v>45787</v>
      </c>
      <c r="M192" s="344" t="s">
        <v>2418</v>
      </c>
      <c r="N192" s="416">
        <v>45787</v>
      </c>
      <c r="O192" s="379">
        <v>0.79166666666666663</v>
      </c>
      <c r="P192" s="381" t="s">
        <v>2419</v>
      </c>
      <c r="Q192" s="378">
        <v>3118994959</v>
      </c>
      <c r="R192" s="333"/>
      <c r="S192" s="393">
        <v>90939</v>
      </c>
      <c r="T192" s="393">
        <v>141038</v>
      </c>
      <c r="U192" s="336">
        <v>330</v>
      </c>
      <c r="V192" s="181" t="str">
        <f>VLOOKUP(U192,MOVIL!$C$7:CA383,2,0)</f>
        <v>WOZ122</v>
      </c>
      <c r="W192" s="181" t="str">
        <f>VLOOKUP(U192,MOVIL!$C$7:$BX$200,5,0)</f>
        <v>IBAÑEZ CHACON JEISSON DANIEL</v>
      </c>
      <c r="X192" s="309">
        <f>VLOOKUP(V192,MOVIL!$D$7:BY385,6,0)</f>
        <v>3123423292</v>
      </c>
      <c r="Y192" s="336">
        <v>1578000</v>
      </c>
      <c r="Z192" s="181"/>
      <c r="AA192" s="181"/>
      <c r="AB192" s="182">
        <f t="shared" si="230"/>
        <v>1578000</v>
      </c>
      <c r="AC192" s="181"/>
      <c r="AD192" s="181"/>
      <c r="AE192" s="181" t="s">
        <v>2830</v>
      </c>
      <c r="AF192" s="470" t="str">
        <f>VLOOKUP(U192,MOVIL!$C:$CG,3,0)</f>
        <v>SOCIO-AFILIADO</v>
      </c>
      <c r="AG192" s="110">
        <f t="shared" si="231"/>
        <v>1578000</v>
      </c>
      <c r="AH192" s="110">
        <f t="shared" si="232"/>
        <v>330</v>
      </c>
      <c r="AI192" s="182">
        <f>ROUNDUP((IF(AF192="SOCIO",(AG192*0.85),(AG192*0.7))),-3)</f>
        <v>1105000</v>
      </c>
      <c r="AJ192" s="184" t="str">
        <f t="shared" si="233"/>
        <v>11,5%</v>
      </c>
      <c r="AK192" s="182">
        <f t="shared" ref="AK192:AK235" si="238">+AI192*AJ192</f>
        <v>127075</v>
      </c>
      <c r="AL192" s="182">
        <f t="shared" si="234"/>
        <v>38675.000000000007</v>
      </c>
      <c r="AM192" s="182">
        <f t="shared" si="235"/>
        <v>4574.7</v>
      </c>
      <c r="AN192" s="182">
        <f t="shared" si="236"/>
        <v>977925</v>
      </c>
      <c r="AO192" s="182">
        <f t="shared" si="237"/>
        <v>473000</v>
      </c>
      <c r="AP192" s="182"/>
      <c r="AQ192" s="417">
        <v>45778</v>
      </c>
    </row>
    <row r="193" spans="1:43" s="329" customFormat="1" ht="16.5" hidden="1" customHeight="1" x14ac:dyDescent="0.25">
      <c r="A193" s="175">
        <v>2</v>
      </c>
      <c r="B193" s="341" t="s">
        <v>1957</v>
      </c>
      <c r="C193" s="375" t="s">
        <v>2935</v>
      </c>
      <c r="D193" s="376">
        <v>45769</v>
      </c>
      <c r="E193" s="377">
        <v>115</v>
      </c>
      <c r="F193" s="474" t="s">
        <v>2326</v>
      </c>
      <c r="G193" s="474" t="s">
        <v>2326</v>
      </c>
      <c r="H193" s="474" t="s">
        <v>2328</v>
      </c>
      <c r="I193" s="474" t="s">
        <v>2329</v>
      </c>
      <c r="J193" s="474">
        <v>4</v>
      </c>
      <c r="K193" s="474">
        <v>19</v>
      </c>
      <c r="L193" s="416">
        <v>45789</v>
      </c>
      <c r="M193" s="344">
        <v>0.19791666666666666</v>
      </c>
      <c r="N193" s="416">
        <v>45792</v>
      </c>
      <c r="O193" s="379">
        <v>0.75</v>
      </c>
      <c r="P193" s="381" t="s">
        <v>2331</v>
      </c>
      <c r="Q193" s="378">
        <v>3003010584</v>
      </c>
      <c r="R193" s="179" t="s">
        <v>2332</v>
      </c>
      <c r="S193" s="393">
        <v>90956</v>
      </c>
      <c r="T193" s="393">
        <v>141053</v>
      </c>
      <c r="U193" s="336">
        <v>333</v>
      </c>
      <c r="V193" s="181" t="str">
        <f>VLOOKUP(U193,MOVIL!$C$7:CA362,2,0)</f>
        <v>PMW 260</v>
      </c>
      <c r="W193" s="181" t="str">
        <f>VLOOKUP(U193,MOVIL!$C$7:$BX$200,5,0)</f>
        <v>MALDONADO CARLOS MARIO</v>
      </c>
      <c r="X193" s="309" t="str">
        <f>VLOOKUP(V193,MOVIL!$D$7:BY364,6,0)</f>
        <v>315 6454509</v>
      </c>
      <c r="Y193" s="336">
        <v>4828680</v>
      </c>
      <c r="Z193" s="181"/>
      <c r="AA193" s="181"/>
      <c r="AB193" s="182">
        <f t="shared" si="230"/>
        <v>4828680</v>
      </c>
      <c r="AC193" s="181"/>
      <c r="AD193" s="181"/>
      <c r="AE193" s="181" t="s">
        <v>2830</v>
      </c>
      <c r="AF193" s="470" t="str">
        <f>VLOOKUP(U193,MOVIL!$C:$CG,3,0)</f>
        <v>SOCIO</v>
      </c>
      <c r="AG193" s="110">
        <f t="shared" si="231"/>
        <v>4828680</v>
      </c>
      <c r="AH193" s="110">
        <f t="shared" si="232"/>
        <v>333</v>
      </c>
      <c r="AI193" s="182">
        <f>ROUNDUP((IF(AF193="SOCIO",(AG193*0.85),(AG193*0.7))),-3)</f>
        <v>4105000</v>
      </c>
      <c r="AJ193" s="184" t="str">
        <f t="shared" si="233"/>
        <v>7,5%</v>
      </c>
      <c r="AK193" s="182">
        <f t="shared" si="238"/>
        <v>307875</v>
      </c>
      <c r="AL193" s="182">
        <f t="shared" si="234"/>
        <v>143675</v>
      </c>
      <c r="AM193" s="182">
        <f t="shared" si="235"/>
        <v>16994.699999999997</v>
      </c>
      <c r="AN193" s="182">
        <f t="shared" si="236"/>
        <v>3797125</v>
      </c>
      <c r="AO193" s="182">
        <f t="shared" si="237"/>
        <v>723680</v>
      </c>
      <c r="AP193" s="182"/>
      <c r="AQ193" s="417">
        <v>45778</v>
      </c>
    </row>
    <row r="194" spans="1:43" s="329" customFormat="1" ht="16.5" hidden="1" customHeight="1" x14ac:dyDescent="0.25">
      <c r="A194" s="175"/>
      <c r="B194" s="341">
        <v>7</v>
      </c>
      <c r="C194" s="375" t="s">
        <v>1896</v>
      </c>
      <c r="D194" s="376">
        <v>45783</v>
      </c>
      <c r="E194" s="377">
        <v>51</v>
      </c>
      <c r="F194" s="474" t="s">
        <v>100</v>
      </c>
      <c r="G194" s="474" t="s">
        <v>2388</v>
      </c>
      <c r="H194" s="474" t="s">
        <v>1985</v>
      </c>
      <c r="I194" s="474" t="s">
        <v>2055</v>
      </c>
      <c r="J194" s="474">
        <v>3</v>
      </c>
      <c r="K194" s="474">
        <v>40</v>
      </c>
      <c r="L194" s="416">
        <v>45789</v>
      </c>
      <c r="M194" s="344" t="s">
        <v>2349</v>
      </c>
      <c r="N194" s="416">
        <v>45791</v>
      </c>
      <c r="O194" s="379" t="s">
        <v>2389</v>
      </c>
      <c r="P194" s="381" t="s">
        <v>2067</v>
      </c>
      <c r="Q194" s="378">
        <v>3123519664</v>
      </c>
      <c r="R194" s="179"/>
      <c r="S194" s="393">
        <v>90957</v>
      </c>
      <c r="T194" s="393">
        <v>141054</v>
      </c>
      <c r="U194" s="336">
        <v>467</v>
      </c>
      <c r="V194" s="181" t="str">
        <f>VLOOKUP(U194,MOVIL!$C$7:CA363,2,0)</f>
        <v>LZM383</v>
      </c>
      <c r="W194" s="181" t="str">
        <f>VLOOKUP(U194,MOVIL!$C$7:$BX$200,5,0)</f>
        <v>CARREÑO AMAYA ELI</v>
      </c>
      <c r="X194" s="309">
        <f>VLOOKUP(V194,MOVIL!$D$7:BY365,6,0)</f>
        <v>3133608820</v>
      </c>
      <c r="Y194" s="336">
        <v>3214912</v>
      </c>
      <c r="Z194" s="181"/>
      <c r="AA194" s="181"/>
      <c r="AB194" s="182">
        <f t="shared" si="230"/>
        <v>3214912</v>
      </c>
      <c r="AC194" s="181"/>
      <c r="AD194" s="181"/>
      <c r="AE194" s="181" t="s">
        <v>2830</v>
      </c>
      <c r="AF194" s="470" t="str">
        <f>VLOOKUP(U194,MOVIL!$C:$CG,3,0)</f>
        <v>SOCIO</v>
      </c>
      <c r="AG194" s="110">
        <f t="shared" si="231"/>
        <v>3214912</v>
      </c>
      <c r="AH194" s="110">
        <f t="shared" si="232"/>
        <v>467</v>
      </c>
      <c r="AI194" s="182">
        <f>ROUNDUP((IF(AF194="SOCIO",(AG194*0.85),(AG194*0.7))),-3)</f>
        <v>2733000</v>
      </c>
      <c r="AJ194" s="184" t="str">
        <f t="shared" si="233"/>
        <v>7,5%</v>
      </c>
      <c r="AK194" s="182">
        <f t="shared" si="238"/>
        <v>204975</v>
      </c>
      <c r="AL194" s="182">
        <f t="shared" si="234"/>
        <v>95655.000000000015</v>
      </c>
      <c r="AM194" s="182">
        <f t="shared" si="235"/>
        <v>11314.619999999999</v>
      </c>
      <c r="AN194" s="182">
        <f t="shared" si="236"/>
        <v>2528025</v>
      </c>
      <c r="AO194" s="182">
        <f t="shared" si="237"/>
        <v>481912</v>
      </c>
      <c r="AP194" s="182"/>
      <c r="AQ194" s="417">
        <v>45778</v>
      </c>
    </row>
    <row r="195" spans="1:43" s="329" customFormat="1" ht="16.5" hidden="1" customHeight="1" x14ac:dyDescent="0.25">
      <c r="A195" s="175"/>
      <c r="B195" s="341">
        <v>5</v>
      </c>
      <c r="C195" s="430" t="s">
        <v>2264</v>
      </c>
      <c r="D195" s="376">
        <v>45784</v>
      </c>
      <c r="E195" s="377">
        <v>269</v>
      </c>
      <c r="F195" s="474" t="s">
        <v>326</v>
      </c>
      <c r="G195" s="474" t="s">
        <v>326</v>
      </c>
      <c r="H195" s="474" t="s">
        <v>2890</v>
      </c>
      <c r="I195" s="474" t="s">
        <v>150</v>
      </c>
      <c r="J195" s="474">
        <v>6</v>
      </c>
      <c r="K195" s="474">
        <v>25</v>
      </c>
      <c r="L195" s="416">
        <v>45789</v>
      </c>
      <c r="M195" s="344">
        <v>0.16666666666666666</v>
      </c>
      <c r="N195" s="416">
        <v>45794</v>
      </c>
      <c r="O195" s="379">
        <v>0.16666666666666666</v>
      </c>
      <c r="P195" s="381" t="s">
        <v>2394</v>
      </c>
      <c r="Q195" s="378">
        <v>3118280410</v>
      </c>
      <c r="R195" s="179"/>
      <c r="S195" s="393">
        <v>90958</v>
      </c>
      <c r="T195" s="393">
        <v>141055</v>
      </c>
      <c r="U195" s="336">
        <v>371</v>
      </c>
      <c r="V195" s="181" t="str">
        <f>VLOOKUP(U195,MOVIL!$C$7:CA364,2,0)</f>
        <v>LZM804</v>
      </c>
      <c r="W195" s="181" t="str">
        <f>VLOOKUP(U195,MOVIL!$C$7:$BX$200,5,0)</f>
        <v>FORERO LEMUS NORBEY LEONARDO</v>
      </c>
      <c r="X195" s="309">
        <f>VLOOKUP(V195,MOVIL!$D$7:BY366,6,0)</f>
        <v>3114539320</v>
      </c>
      <c r="Y195" s="336">
        <v>18488900</v>
      </c>
      <c r="Z195" s="181">
        <v>2</v>
      </c>
      <c r="AA195" s="181">
        <v>1367600</v>
      </c>
      <c r="AB195" s="182">
        <f t="shared" si="230"/>
        <v>21224100</v>
      </c>
      <c r="AC195" s="181"/>
      <c r="AD195" s="181"/>
      <c r="AE195" s="181" t="s">
        <v>2830</v>
      </c>
      <c r="AF195" s="470" t="str">
        <f>VLOOKUP(U195,MOVIL!$C:$CG,3,0)</f>
        <v>SOCIO</v>
      </c>
      <c r="AG195" s="110">
        <f t="shared" si="231"/>
        <v>21224100</v>
      </c>
      <c r="AH195" s="110">
        <f t="shared" si="232"/>
        <v>371</v>
      </c>
      <c r="AI195" s="182">
        <f>ROUNDUP((IF(AF195="SOCIO",(AG195*0.8),(AG195*0.7))),-3)</f>
        <v>16980000</v>
      </c>
      <c r="AJ195" s="184" t="str">
        <f t="shared" si="233"/>
        <v>7,5%</v>
      </c>
      <c r="AK195" s="182">
        <f t="shared" si="238"/>
        <v>1273500</v>
      </c>
      <c r="AL195" s="182">
        <f t="shared" si="234"/>
        <v>594300</v>
      </c>
      <c r="AM195" s="182">
        <f t="shared" si="235"/>
        <v>70297.2</v>
      </c>
      <c r="AN195" s="182">
        <f t="shared" si="236"/>
        <v>15706500</v>
      </c>
      <c r="AO195" s="182">
        <f t="shared" si="237"/>
        <v>4244100</v>
      </c>
      <c r="AP195" s="182"/>
      <c r="AQ195" s="417">
        <v>45778</v>
      </c>
    </row>
    <row r="196" spans="1:43" s="329" customFormat="1" ht="16.5" hidden="1" customHeight="1" x14ac:dyDescent="0.25">
      <c r="A196" s="175"/>
      <c r="B196" s="341"/>
      <c r="C196" s="430" t="s">
        <v>2264</v>
      </c>
      <c r="D196" s="376">
        <v>45776</v>
      </c>
      <c r="E196" s="377">
        <v>89</v>
      </c>
      <c r="F196" s="474" t="s">
        <v>150</v>
      </c>
      <c r="G196" s="474" t="s">
        <v>153</v>
      </c>
      <c r="H196" s="474" t="s">
        <v>1902</v>
      </c>
      <c r="I196" s="474" t="s">
        <v>150</v>
      </c>
      <c r="J196" s="474">
        <v>2</v>
      </c>
      <c r="K196" s="474">
        <v>30</v>
      </c>
      <c r="L196" s="416">
        <v>45791</v>
      </c>
      <c r="M196" s="344">
        <v>0.20833333333333334</v>
      </c>
      <c r="N196" s="416">
        <v>45792</v>
      </c>
      <c r="O196" s="379">
        <v>0.83333333333333337</v>
      </c>
      <c r="P196" s="381" t="s">
        <v>1900</v>
      </c>
      <c r="Q196" s="378">
        <v>3142850446</v>
      </c>
      <c r="R196" s="333" t="s">
        <v>2417</v>
      </c>
      <c r="S196" s="393">
        <v>91020</v>
      </c>
      <c r="T196" s="393">
        <v>141132</v>
      </c>
      <c r="U196" s="336">
        <v>495</v>
      </c>
      <c r="V196" s="181" t="str">
        <f>VLOOKUP(U196,MOVIL!$C$7:CA364,2,0)</f>
        <v>NOX319</v>
      </c>
      <c r="W196" s="181" t="str">
        <f>VLOOKUP(U196,MOVIL!$C$7:$BX$200,5,0)</f>
        <v>PINZON ARAQUE TEOFILO</v>
      </c>
      <c r="X196" s="309">
        <f>VLOOKUP(V196,MOVIL!$D$7:BY366,6,0)</f>
        <v>3102847456</v>
      </c>
      <c r="Y196" s="336">
        <v>3375868</v>
      </c>
      <c r="Z196" s="181"/>
      <c r="AA196" s="181"/>
      <c r="AB196" s="182">
        <f t="shared" si="230"/>
        <v>3375868</v>
      </c>
      <c r="AC196" s="181"/>
      <c r="AD196" s="181"/>
      <c r="AE196" s="181" t="s">
        <v>2830</v>
      </c>
      <c r="AF196" s="470" t="str">
        <f>VLOOKUP(U196,MOVIL!$C:$CG,3,0)</f>
        <v>SOCIO</v>
      </c>
      <c r="AG196" s="110">
        <f t="shared" si="231"/>
        <v>3375868</v>
      </c>
      <c r="AH196" s="110">
        <f t="shared" si="232"/>
        <v>495</v>
      </c>
      <c r="AI196" s="182">
        <f>ROUNDUP((IF(AF196="SOCIO",(AG196*0.85),(AG196*0.7))),-3)</f>
        <v>2870000</v>
      </c>
      <c r="AJ196" s="184" t="str">
        <f t="shared" si="233"/>
        <v>7,5%</v>
      </c>
      <c r="AK196" s="182">
        <f t="shared" si="238"/>
        <v>215250</v>
      </c>
      <c r="AL196" s="182">
        <f t="shared" si="234"/>
        <v>100450.00000000001</v>
      </c>
      <c r="AM196" s="182">
        <f t="shared" si="235"/>
        <v>11881.8</v>
      </c>
      <c r="AN196" s="182">
        <f t="shared" si="236"/>
        <v>2654750</v>
      </c>
      <c r="AO196" s="182">
        <f t="shared" si="237"/>
        <v>505868</v>
      </c>
      <c r="AP196" s="182"/>
      <c r="AQ196" s="417">
        <v>45778</v>
      </c>
    </row>
    <row r="197" spans="1:43" s="329" customFormat="1" ht="16.5" hidden="1" customHeight="1" x14ac:dyDescent="0.25">
      <c r="A197" s="175"/>
      <c r="B197" s="341"/>
      <c r="C197" s="430" t="s">
        <v>2264</v>
      </c>
      <c r="D197" s="376">
        <v>45776</v>
      </c>
      <c r="E197" s="377">
        <v>89</v>
      </c>
      <c r="F197" s="474" t="s">
        <v>150</v>
      </c>
      <c r="G197" s="474" t="s">
        <v>153</v>
      </c>
      <c r="H197" s="474" t="s">
        <v>1902</v>
      </c>
      <c r="I197" s="474" t="s">
        <v>150</v>
      </c>
      <c r="J197" s="474">
        <v>2</v>
      </c>
      <c r="K197" s="474">
        <v>30</v>
      </c>
      <c r="L197" s="416">
        <v>45791</v>
      </c>
      <c r="M197" s="344">
        <v>0.20833333333333334</v>
      </c>
      <c r="N197" s="416">
        <v>45792</v>
      </c>
      <c r="O197" s="379">
        <v>0.83333333333333337</v>
      </c>
      <c r="P197" s="381" t="s">
        <v>1900</v>
      </c>
      <c r="Q197" s="378">
        <v>3142850446</v>
      </c>
      <c r="R197" s="333" t="s">
        <v>2417</v>
      </c>
      <c r="S197" s="393">
        <v>91021</v>
      </c>
      <c r="T197" s="393">
        <v>141132</v>
      </c>
      <c r="U197" s="336">
        <v>473</v>
      </c>
      <c r="V197" s="181" t="str">
        <f>VLOOKUP(U197,MOVIL!$C$7:CA365,2,0)</f>
        <v>JOV138</v>
      </c>
      <c r="W197" s="181" t="str">
        <f>VLOOKUP(U197,MOVIL!$C$7:$BX$200,5,0)</f>
        <v>VELEZ LOPEZ CARLOS FERNANDO</v>
      </c>
      <c r="X197" s="309">
        <f>VLOOKUP(V197,MOVIL!$D$7:BY367,6,0)</f>
        <v>3165313463</v>
      </c>
      <c r="Y197" s="336">
        <v>3375868</v>
      </c>
      <c r="Z197" s="181"/>
      <c r="AA197" s="181"/>
      <c r="AB197" s="182">
        <f t="shared" si="230"/>
        <v>3375868</v>
      </c>
      <c r="AC197" s="181"/>
      <c r="AD197" s="181"/>
      <c r="AE197" s="181" t="s">
        <v>2830</v>
      </c>
      <c r="AF197" s="470" t="str">
        <f>VLOOKUP(U197,MOVIL!$C:$CG,3,0)</f>
        <v>SOCIO</v>
      </c>
      <c r="AG197" s="110">
        <f t="shared" si="231"/>
        <v>3375868</v>
      </c>
      <c r="AH197" s="110">
        <f t="shared" si="232"/>
        <v>473</v>
      </c>
      <c r="AI197" s="182">
        <f>ROUNDUP((IF(AF197="SOCIO",(AG197*0.9),(AG197*0.7))),-3)</f>
        <v>3039000</v>
      </c>
      <c r="AJ197" s="184" t="str">
        <f t="shared" si="233"/>
        <v>7,5%</v>
      </c>
      <c r="AK197" s="182">
        <f t="shared" si="238"/>
        <v>227925</v>
      </c>
      <c r="AL197" s="182">
        <f t="shared" si="234"/>
        <v>106365.00000000001</v>
      </c>
      <c r="AM197" s="182">
        <f t="shared" si="235"/>
        <v>12581.46</v>
      </c>
      <c r="AN197" s="182">
        <f t="shared" si="236"/>
        <v>2811075</v>
      </c>
      <c r="AO197" s="182">
        <f t="shared" si="237"/>
        <v>336868</v>
      </c>
      <c r="AP197" s="182"/>
      <c r="AQ197" s="417">
        <v>45778</v>
      </c>
    </row>
    <row r="198" spans="1:43" s="329" customFormat="1" ht="16.5" hidden="1" customHeight="1" x14ac:dyDescent="0.25">
      <c r="A198" s="175"/>
      <c r="B198" s="341">
        <v>7</v>
      </c>
      <c r="C198" s="375" t="s">
        <v>1896</v>
      </c>
      <c r="D198" s="376">
        <v>45783</v>
      </c>
      <c r="E198" s="377">
        <v>123</v>
      </c>
      <c r="F198" s="474" t="s">
        <v>186</v>
      </c>
      <c r="G198" s="474" t="s">
        <v>2383</v>
      </c>
      <c r="H198" s="474" t="s">
        <v>1995</v>
      </c>
      <c r="I198" s="474" t="s">
        <v>2055</v>
      </c>
      <c r="J198" s="474">
        <v>4</v>
      </c>
      <c r="K198" s="474">
        <v>39</v>
      </c>
      <c r="L198" s="416">
        <v>45791</v>
      </c>
      <c r="M198" s="344" t="s">
        <v>2344</v>
      </c>
      <c r="N198" s="416">
        <v>45794</v>
      </c>
      <c r="O198" s="379" t="s">
        <v>2384</v>
      </c>
      <c r="P198" s="381" t="s">
        <v>2385</v>
      </c>
      <c r="Q198" s="378">
        <v>3186931496</v>
      </c>
      <c r="R198" s="333"/>
      <c r="S198" s="393">
        <v>91023</v>
      </c>
      <c r="T198" s="393"/>
      <c r="U198" s="336">
        <v>414</v>
      </c>
      <c r="V198" s="181" t="str">
        <f>VLOOKUP(U198,MOVIL!$C$7:CA366,2,0)</f>
        <v>NUX774</v>
      </c>
      <c r="W198" s="181" t="str">
        <f>VLOOKUP(U198,MOVIL!$C$7:$BX$200,5,0)</f>
        <v>AREVALO ESGUERRA MICHAEL ANDRES</v>
      </c>
      <c r="X198" s="309">
        <f>VLOOKUP(V198,MOVIL!$D$7:BY368,6,0)</f>
        <v>3005184215</v>
      </c>
      <c r="Y198" s="336">
        <v>5786000</v>
      </c>
      <c r="Z198" s="181"/>
      <c r="AA198" s="181"/>
      <c r="AB198" s="182">
        <f t="shared" si="230"/>
        <v>5786000</v>
      </c>
      <c r="AC198" s="181"/>
      <c r="AD198" s="181"/>
      <c r="AE198" s="181" t="s">
        <v>2830</v>
      </c>
      <c r="AF198" s="470" t="str">
        <f>VLOOKUP(U198,MOVIL!$C:$CG,3,0)</f>
        <v>SOCIO</v>
      </c>
      <c r="AG198" s="110">
        <f t="shared" si="231"/>
        <v>5786000</v>
      </c>
      <c r="AH198" s="110">
        <f t="shared" si="232"/>
        <v>414</v>
      </c>
      <c r="AI198" s="182">
        <f>ROUNDUP((IF(AF198="SOCIO",(AG198*0.9),(AG198*0.7))),-3)</f>
        <v>5208000</v>
      </c>
      <c r="AJ198" s="184" t="str">
        <f t="shared" si="233"/>
        <v>7,5%</v>
      </c>
      <c r="AK198" s="182">
        <f t="shared" si="238"/>
        <v>390600</v>
      </c>
      <c r="AL198" s="182">
        <f t="shared" si="234"/>
        <v>182280.00000000003</v>
      </c>
      <c r="AM198" s="182">
        <f t="shared" si="235"/>
        <v>21561.119999999999</v>
      </c>
      <c r="AN198" s="182">
        <f t="shared" si="236"/>
        <v>4817400</v>
      </c>
      <c r="AO198" s="182">
        <f t="shared" si="237"/>
        <v>578000</v>
      </c>
      <c r="AP198" s="182"/>
      <c r="AQ198" s="417">
        <v>45778</v>
      </c>
    </row>
    <row r="199" spans="1:43" s="329" customFormat="1" ht="16.5" hidden="1" customHeight="1" x14ac:dyDescent="0.25">
      <c r="A199" s="175"/>
      <c r="B199" s="341">
        <v>7</v>
      </c>
      <c r="C199" s="375" t="s">
        <v>1896</v>
      </c>
      <c r="D199" s="376">
        <v>45783</v>
      </c>
      <c r="E199" s="377">
        <v>117</v>
      </c>
      <c r="F199" s="474" t="s">
        <v>181</v>
      </c>
      <c r="G199" s="474" t="s">
        <v>181</v>
      </c>
      <c r="H199" s="474" t="s">
        <v>1995</v>
      </c>
      <c r="I199" s="474" t="s">
        <v>2055</v>
      </c>
      <c r="J199" s="474">
        <v>4</v>
      </c>
      <c r="K199" s="474">
        <v>21</v>
      </c>
      <c r="L199" s="416">
        <v>45792</v>
      </c>
      <c r="M199" s="344" t="s">
        <v>2392</v>
      </c>
      <c r="N199" s="416">
        <v>45795</v>
      </c>
      <c r="O199" s="379" t="s">
        <v>2390</v>
      </c>
      <c r="P199" s="381" t="s">
        <v>2391</v>
      </c>
      <c r="Q199" s="378">
        <v>3174314584</v>
      </c>
      <c r="R199" s="179"/>
      <c r="S199" s="393">
        <v>91042</v>
      </c>
      <c r="T199" s="393">
        <v>141143</v>
      </c>
      <c r="U199" s="336">
        <v>337</v>
      </c>
      <c r="V199" s="181" t="str">
        <f>VLOOKUP(U199,MOVIL!$C$7:CA367,2,0)</f>
        <v>EXZ209</v>
      </c>
      <c r="W199" s="181" t="str">
        <f>VLOOKUP(U199,MOVIL!$C$7:$BX$200,5,0)</f>
        <v xml:space="preserve">PINILLA BEJARANO JOSE GIOVANNI  </v>
      </c>
      <c r="X199" s="309">
        <f>VLOOKUP(V199,MOVIL!$D$7:BY369,6,0)</f>
        <v>3118861891</v>
      </c>
      <c r="Y199" s="336">
        <v>5207400</v>
      </c>
      <c r="Z199" s="181"/>
      <c r="AA199" s="181"/>
      <c r="AB199" s="182">
        <f t="shared" si="230"/>
        <v>5207400</v>
      </c>
      <c r="AC199" s="181"/>
      <c r="AD199" s="181"/>
      <c r="AE199" s="181" t="s">
        <v>2830</v>
      </c>
      <c r="AF199" s="470" t="str">
        <f>VLOOKUP(U199,MOVIL!$C:$CG,3,0)</f>
        <v>SOCIO-AFILIADO</v>
      </c>
      <c r="AG199" s="110">
        <f t="shared" si="231"/>
        <v>5207400</v>
      </c>
      <c r="AH199" s="110">
        <f t="shared" si="232"/>
        <v>337</v>
      </c>
      <c r="AI199" s="182">
        <f t="shared" ref="AI199:AI226" si="239">ROUNDUP((IF(AF199="SOCIO",(AG199*0.85),(AG199*0.7))),-3)</f>
        <v>3646000</v>
      </c>
      <c r="AJ199" s="184" t="str">
        <f t="shared" si="233"/>
        <v>11,5%</v>
      </c>
      <c r="AK199" s="182">
        <f t="shared" si="238"/>
        <v>419290</v>
      </c>
      <c r="AL199" s="182">
        <f t="shared" si="234"/>
        <v>127610.00000000001</v>
      </c>
      <c r="AM199" s="182">
        <f t="shared" si="235"/>
        <v>15094.439999999999</v>
      </c>
      <c r="AN199" s="182">
        <f t="shared" si="236"/>
        <v>3226710</v>
      </c>
      <c r="AO199" s="182">
        <f t="shared" si="237"/>
        <v>1561400</v>
      </c>
      <c r="AP199" s="182"/>
      <c r="AQ199" s="417">
        <v>45778</v>
      </c>
    </row>
    <row r="200" spans="1:43" s="329" customFormat="1" ht="16.5" hidden="1" customHeight="1" x14ac:dyDescent="0.25">
      <c r="A200" s="175"/>
      <c r="B200" s="341">
        <v>7</v>
      </c>
      <c r="C200" s="375" t="s">
        <v>1896</v>
      </c>
      <c r="D200" s="376">
        <v>45783</v>
      </c>
      <c r="E200" s="377">
        <v>117</v>
      </c>
      <c r="F200" s="474" t="s">
        <v>181</v>
      </c>
      <c r="G200" s="474" t="s">
        <v>181</v>
      </c>
      <c r="H200" s="474" t="s">
        <v>1995</v>
      </c>
      <c r="I200" s="474" t="s">
        <v>2055</v>
      </c>
      <c r="J200" s="474">
        <v>4</v>
      </c>
      <c r="K200" s="474">
        <v>33</v>
      </c>
      <c r="L200" s="416">
        <v>45792</v>
      </c>
      <c r="M200" s="344" t="s">
        <v>2392</v>
      </c>
      <c r="N200" s="416">
        <v>45795</v>
      </c>
      <c r="O200" s="379" t="s">
        <v>2390</v>
      </c>
      <c r="P200" s="381" t="s">
        <v>2393</v>
      </c>
      <c r="Q200" s="378">
        <v>3104049596</v>
      </c>
      <c r="R200" s="179"/>
      <c r="S200" s="393">
        <v>91043</v>
      </c>
      <c r="T200" s="393">
        <v>141144</v>
      </c>
      <c r="U200" s="336">
        <v>391</v>
      </c>
      <c r="V200" s="181" t="str">
        <f>VLOOKUP(U200,MOVIL!$C$7:CA368,2,0)</f>
        <v>KNZ845</v>
      </c>
      <c r="W200" s="181" t="str">
        <f>VLOOKUP(U200,MOVIL!$C$7:$BX$200,5,0)</f>
        <v>MORALES SANCHEZ OSCAR ARMANDO</v>
      </c>
      <c r="X200" s="309">
        <f>VLOOKUP(V200,MOVIL!$D$7:BY370,6,0)</f>
        <v>3147160926</v>
      </c>
      <c r="Y200" s="336">
        <v>5496700</v>
      </c>
      <c r="Z200" s="181"/>
      <c r="AA200" s="181"/>
      <c r="AB200" s="182">
        <f t="shared" si="230"/>
        <v>5496700</v>
      </c>
      <c r="AC200" s="181"/>
      <c r="AD200" s="181"/>
      <c r="AE200" s="181" t="s">
        <v>2830</v>
      </c>
      <c r="AF200" s="470" t="str">
        <f>VLOOKUP(U200,MOVIL!$C:$CG,3,0)</f>
        <v>SOCIO</v>
      </c>
      <c r="AG200" s="110">
        <f t="shared" si="231"/>
        <v>5496700</v>
      </c>
      <c r="AH200" s="110">
        <f t="shared" si="232"/>
        <v>391</v>
      </c>
      <c r="AI200" s="182">
        <f t="shared" si="239"/>
        <v>4673000</v>
      </c>
      <c r="AJ200" s="184" t="str">
        <f t="shared" si="233"/>
        <v>7,5%</v>
      </c>
      <c r="AK200" s="182">
        <f t="shared" si="238"/>
        <v>350475</v>
      </c>
      <c r="AL200" s="182">
        <f t="shared" si="234"/>
        <v>163555.00000000003</v>
      </c>
      <c r="AM200" s="182">
        <f t="shared" si="235"/>
        <v>19346.219999999998</v>
      </c>
      <c r="AN200" s="182">
        <f t="shared" si="236"/>
        <v>4322525</v>
      </c>
      <c r="AO200" s="182">
        <f t="shared" si="237"/>
        <v>823700</v>
      </c>
      <c r="AP200" s="182"/>
      <c r="AQ200" s="417">
        <v>45778</v>
      </c>
    </row>
    <row r="201" spans="1:43" s="380" customFormat="1" ht="16.5" hidden="1" customHeight="1" x14ac:dyDescent="0.25">
      <c r="A201" s="319"/>
      <c r="B201" s="360">
        <v>7</v>
      </c>
      <c r="C201" s="360" t="s">
        <v>1896</v>
      </c>
      <c r="D201" s="361">
        <v>45783</v>
      </c>
      <c r="E201" s="362">
        <v>232</v>
      </c>
      <c r="F201" s="364" t="s">
        <v>292</v>
      </c>
      <c r="G201" s="364" t="s">
        <v>2386</v>
      </c>
      <c r="H201" s="364" t="s">
        <v>1995</v>
      </c>
      <c r="I201" s="364" t="s">
        <v>2055</v>
      </c>
      <c r="J201" s="364">
        <v>5</v>
      </c>
      <c r="K201" s="364">
        <v>23</v>
      </c>
      <c r="L201" s="415">
        <v>45795</v>
      </c>
      <c r="M201" s="365" t="s">
        <v>2353</v>
      </c>
      <c r="N201" s="415">
        <v>45799</v>
      </c>
      <c r="O201" s="365" t="s">
        <v>2387</v>
      </c>
      <c r="P201" s="366" t="s">
        <v>1923</v>
      </c>
      <c r="Q201" s="364">
        <v>3157907431</v>
      </c>
      <c r="R201" s="322" t="s">
        <v>2466</v>
      </c>
      <c r="S201" s="386" t="s">
        <v>2098</v>
      </c>
      <c r="T201" s="387" t="s">
        <v>1557</v>
      </c>
      <c r="U201" s="324"/>
      <c r="V201" s="324" t="e">
        <f>VLOOKUP(U201,MOVIL!$C$7:CA398,2,0)</f>
        <v>#N/A</v>
      </c>
      <c r="W201" s="324" t="e">
        <f>VLOOKUP(U201,MOVIL!$C$7:$BX$200,5,0)</f>
        <v>#N/A</v>
      </c>
      <c r="X201" s="325" t="e">
        <f>VLOOKUP(V201,MOVIL!$D$7:BY400,6,0)</f>
        <v>#N/A</v>
      </c>
      <c r="Y201" s="324"/>
      <c r="Z201" s="324"/>
      <c r="AA201" s="324"/>
      <c r="AB201" s="326">
        <f t="shared" si="230"/>
        <v>0</v>
      </c>
      <c r="AC201" s="324"/>
      <c r="AD201" s="324"/>
      <c r="AE201" s="324"/>
      <c r="AF201" s="325" t="e">
        <f>VLOOKUP(U201,MOVIL!$C:$CG,3,0)</f>
        <v>#N/A</v>
      </c>
      <c r="AG201" s="369">
        <f t="shared" si="231"/>
        <v>0</v>
      </c>
      <c r="AH201" s="369">
        <f t="shared" si="232"/>
        <v>0</v>
      </c>
      <c r="AI201" s="467" t="e">
        <f t="shared" si="239"/>
        <v>#N/A</v>
      </c>
      <c r="AJ201" s="466" t="e">
        <f t="shared" si="233"/>
        <v>#N/A</v>
      </c>
      <c r="AK201" s="326" t="e">
        <f t="shared" si="238"/>
        <v>#N/A</v>
      </c>
      <c r="AL201" s="326" t="e">
        <f t="shared" si="234"/>
        <v>#N/A</v>
      </c>
      <c r="AM201" s="326" t="e">
        <f t="shared" si="235"/>
        <v>#N/A</v>
      </c>
      <c r="AN201" s="326" t="e">
        <f t="shared" si="236"/>
        <v>#N/A</v>
      </c>
      <c r="AO201" s="326" t="e">
        <f t="shared" si="237"/>
        <v>#N/A</v>
      </c>
      <c r="AP201" s="326"/>
      <c r="AQ201" s="446">
        <v>45778</v>
      </c>
    </row>
    <row r="202" spans="1:43" s="329" customFormat="1" ht="16.5" hidden="1" customHeight="1" x14ac:dyDescent="0.25">
      <c r="A202" s="175"/>
      <c r="B202" s="341"/>
      <c r="C202" s="375" t="s">
        <v>2936</v>
      </c>
      <c r="D202" s="376">
        <v>45785</v>
      </c>
      <c r="E202" s="377">
        <v>229</v>
      </c>
      <c r="F202" s="474" t="s">
        <v>2421</v>
      </c>
      <c r="G202" s="474" t="s">
        <v>2421</v>
      </c>
      <c r="H202" s="474" t="s">
        <v>2422</v>
      </c>
      <c r="I202" s="474"/>
      <c r="J202" s="474">
        <v>1</v>
      </c>
      <c r="K202" s="474">
        <v>35</v>
      </c>
      <c r="L202" s="416">
        <v>45795</v>
      </c>
      <c r="M202" s="344">
        <v>0.29166666666666669</v>
      </c>
      <c r="N202" s="416">
        <v>45795</v>
      </c>
      <c r="O202" s="379" t="s">
        <v>2465</v>
      </c>
      <c r="P202" s="381" t="s">
        <v>1904</v>
      </c>
      <c r="Q202" s="378">
        <v>3118994959</v>
      </c>
      <c r="R202" s="333"/>
      <c r="S202" s="393">
        <v>91134</v>
      </c>
      <c r="T202" s="393">
        <v>141298</v>
      </c>
      <c r="U202" s="336">
        <v>467</v>
      </c>
      <c r="V202" s="181" t="str">
        <f>VLOOKUP(U202,MOVIL!$C$7:CA384,2,0)</f>
        <v>LZM383</v>
      </c>
      <c r="W202" s="181" t="str">
        <f>VLOOKUP(U202,MOVIL!$C$7:$BX$200,5,0)</f>
        <v>CARREÑO AMAYA ELI</v>
      </c>
      <c r="X202" s="309">
        <f>VLOOKUP(V202,MOVIL!$D$7:BY386,6,0)</f>
        <v>3133608820</v>
      </c>
      <c r="Y202" s="336">
        <v>1578000</v>
      </c>
      <c r="Z202" s="181"/>
      <c r="AA202" s="181"/>
      <c r="AB202" s="182">
        <f t="shared" si="230"/>
        <v>1578000</v>
      </c>
      <c r="AC202" s="181"/>
      <c r="AD202" s="181"/>
      <c r="AE202" s="181" t="s">
        <v>2830</v>
      </c>
      <c r="AF202" s="470" t="str">
        <f>VLOOKUP(U202,MOVIL!$C:$CG,3,0)</f>
        <v>SOCIO</v>
      </c>
      <c r="AG202" s="110">
        <f t="shared" si="231"/>
        <v>1578000</v>
      </c>
      <c r="AH202" s="110">
        <f t="shared" si="232"/>
        <v>467</v>
      </c>
      <c r="AI202" s="182">
        <f t="shared" si="239"/>
        <v>1342000</v>
      </c>
      <c r="AJ202" s="184" t="str">
        <f t="shared" si="233"/>
        <v>7,5%</v>
      </c>
      <c r="AK202" s="182">
        <f t="shared" si="238"/>
        <v>100650</v>
      </c>
      <c r="AL202" s="182">
        <f t="shared" si="234"/>
        <v>46970.000000000007</v>
      </c>
      <c r="AM202" s="182">
        <f t="shared" si="235"/>
        <v>5555.8799999999992</v>
      </c>
      <c r="AN202" s="182">
        <f t="shared" si="236"/>
        <v>1241350</v>
      </c>
      <c r="AO202" s="182">
        <f t="shared" si="237"/>
        <v>236000</v>
      </c>
      <c r="AP202" s="182"/>
      <c r="AQ202" s="417">
        <v>45778</v>
      </c>
    </row>
    <row r="203" spans="1:43" s="329" customFormat="1" ht="16.5" hidden="1" customHeight="1" x14ac:dyDescent="0.25">
      <c r="A203" s="175"/>
      <c r="B203" s="341"/>
      <c r="C203" s="330" t="s">
        <v>2937</v>
      </c>
      <c r="D203" s="376">
        <v>45789</v>
      </c>
      <c r="E203" s="377">
        <v>59</v>
      </c>
      <c r="F203" s="474" t="s">
        <v>2423</v>
      </c>
      <c r="G203" s="474" t="s">
        <v>2178</v>
      </c>
      <c r="H203" s="474" t="s">
        <v>1995</v>
      </c>
      <c r="I203" s="474" t="s">
        <v>1940</v>
      </c>
      <c r="J203" s="474">
        <v>3</v>
      </c>
      <c r="K203" s="474">
        <v>40</v>
      </c>
      <c r="L203" s="416">
        <v>45795</v>
      </c>
      <c r="M203" s="344">
        <v>0.20833333333333334</v>
      </c>
      <c r="N203" s="416">
        <v>45797</v>
      </c>
      <c r="O203" s="379" t="s">
        <v>2424</v>
      </c>
      <c r="P203" s="378" t="s">
        <v>2425</v>
      </c>
      <c r="Q203" s="179" t="s">
        <v>2426</v>
      </c>
      <c r="R203" s="451" t="s">
        <v>2427</v>
      </c>
      <c r="S203" s="393">
        <v>91135</v>
      </c>
      <c r="T203" s="393">
        <v>141299</v>
      </c>
      <c r="U203" s="336">
        <v>330</v>
      </c>
      <c r="V203" s="181" t="str">
        <f>VLOOKUP(U203,MOVIL!$C$7:CA385,2,0)</f>
        <v>WOZ122</v>
      </c>
      <c r="W203" s="181" t="str">
        <f>VLOOKUP(U203,MOVIL!$C$7:$BX$200,5,0)</f>
        <v>IBAÑEZ CHACON JEISSON DANIEL</v>
      </c>
      <c r="X203" s="309">
        <f>VLOOKUP(V203,MOVIL!$D$7:BY387,6,0)</f>
        <v>3123423292</v>
      </c>
      <c r="Y203" s="336">
        <v>5786000</v>
      </c>
      <c r="Z203" s="181"/>
      <c r="AA203" s="181"/>
      <c r="AB203" s="182">
        <f t="shared" si="230"/>
        <v>5786000</v>
      </c>
      <c r="AC203" s="181"/>
      <c r="AD203" s="181"/>
      <c r="AE203" s="181" t="s">
        <v>2830</v>
      </c>
      <c r="AF203" s="470" t="str">
        <f>VLOOKUP(U203,MOVIL!$C:$CG,3,0)</f>
        <v>SOCIO-AFILIADO</v>
      </c>
      <c r="AG203" s="110">
        <f t="shared" si="231"/>
        <v>5786000</v>
      </c>
      <c r="AH203" s="110">
        <f t="shared" si="232"/>
        <v>330</v>
      </c>
      <c r="AI203" s="182">
        <f t="shared" si="239"/>
        <v>4051000</v>
      </c>
      <c r="AJ203" s="184" t="str">
        <f t="shared" si="233"/>
        <v>11,5%</v>
      </c>
      <c r="AK203" s="182">
        <f t="shared" si="238"/>
        <v>465865</v>
      </c>
      <c r="AL203" s="182">
        <f t="shared" si="234"/>
        <v>141785</v>
      </c>
      <c r="AM203" s="182">
        <f t="shared" si="235"/>
        <v>16771.14</v>
      </c>
      <c r="AN203" s="182">
        <f t="shared" si="236"/>
        <v>3585135</v>
      </c>
      <c r="AO203" s="182">
        <f t="shared" si="237"/>
        <v>1735000</v>
      </c>
      <c r="AP203" s="182"/>
      <c r="AQ203" s="417">
        <v>45778</v>
      </c>
    </row>
    <row r="204" spans="1:43" s="329" customFormat="1" ht="16.5" hidden="1" customHeight="1" x14ac:dyDescent="0.25">
      <c r="A204" s="175"/>
      <c r="B204" s="341" t="s">
        <v>2009</v>
      </c>
      <c r="C204" s="375" t="s">
        <v>2935</v>
      </c>
      <c r="D204" s="376">
        <v>45775</v>
      </c>
      <c r="E204" s="377">
        <v>16</v>
      </c>
      <c r="F204" s="474" t="s">
        <v>52</v>
      </c>
      <c r="G204" s="474" t="s">
        <v>2370</v>
      </c>
      <c r="H204" s="474" t="s">
        <v>2889</v>
      </c>
      <c r="I204" s="474"/>
      <c r="J204" s="474">
        <v>4</v>
      </c>
      <c r="K204" s="474">
        <v>25</v>
      </c>
      <c r="L204" s="416">
        <v>45796</v>
      </c>
      <c r="M204" s="344">
        <v>2.0833333333333332E-2</v>
      </c>
      <c r="N204" s="416">
        <v>45799</v>
      </c>
      <c r="O204" s="379">
        <v>0.79166666666666663</v>
      </c>
      <c r="P204" s="381" t="s">
        <v>2371</v>
      </c>
      <c r="Q204" s="378">
        <v>3204976624</v>
      </c>
      <c r="R204" s="179" t="s">
        <v>2372</v>
      </c>
      <c r="S204" s="393">
        <v>91136</v>
      </c>
      <c r="T204" s="393">
        <v>141311</v>
      </c>
      <c r="U204" s="336">
        <v>52</v>
      </c>
      <c r="V204" s="181" t="str">
        <f>VLOOKUP(U204,MOVIL!$C$7:CA370,2,0)</f>
        <v>NHT929</v>
      </c>
      <c r="W204" s="181" t="str">
        <f>VLOOKUP(U204,MOVIL!$C$7:$BX$200,5,0)</f>
        <v>CARREÑO RAMIREZ JHON ARTURO</v>
      </c>
      <c r="X204" s="309">
        <f>VLOOKUP(V204,MOVIL!$D$7:BY372,6,0)</f>
        <v>3105144527</v>
      </c>
      <c r="Y204" s="336">
        <v>4402620</v>
      </c>
      <c r="Z204" s="181"/>
      <c r="AA204" s="181"/>
      <c r="AB204" s="182">
        <f t="shared" si="230"/>
        <v>4402620</v>
      </c>
      <c r="AC204" s="181"/>
      <c r="AD204" s="181"/>
      <c r="AE204" s="181" t="s">
        <v>2830</v>
      </c>
      <c r="AF204" s="470" t="str">
        <f>VLOOKUP(U204,MOVIL!$C:$CG,3,0)</f>
        <v>SOCIO</v>
      </c>
      <c r="AG204" s="110">
        <f t="shared" si="231"/>
        <v>4402620</v>
      </c>
      <c r="AH204" s="110">
        <f t="shared" si="232"/>
        <v>52</v>
      </c>
      <c r="AI204" s="182">
        <f t="shared" si="239"/>
        <v>3743000</v>
      </c>
      <c r="AJ204" s="184" t="str">
        <f t="shared" si="233"/>
        <v>7,5%</v>
      </c>
      <c r="AK204" s="182">
        <f t="shared" si="238"/>
        <v>280725</v>
      </c>
      <c r="AL204" s="182">
        <f t="shared" si="234"/>
        <v>131005.00000000001</v>
      </c>
      <c r="AM204" s="182">
        <f t="shared" si="235"/>
        <v>15496.019999999999</v>
      </c>
      <c r="AN204" s="182">
        <f t="shared" si="236"/>
        <v>3462275</v>
      </c>
      <c r="AO204" s="182">
        <f t="shared" si="237"/>
        <v>659620</v>
      </c>
      <c r="AP204" s="182"/>
      <c r="AQ204" s="417">
        <v>45778</v>
      </c>
    </row>
    <row r="205" spans="1:43" s="329" customFormat="1" ht="16.5" hidden="1" customHeight="1" x14ac:dyDescent="0.25">
      <c r="A205" s="175"/>
      <c r="B205" s="341" t="s">
        <v>2009</v>
      </c>
      <c r="C205" s="375" t="s">
        <v>2935</v>
      </c>
      <c r="D205" s="376">
        <v>45775</v>
      </c>
      <c r="E205" s="377">
        <v>16</v>
      </c>
      <c r="F205" s="474" t="s">
        <v>52</v>
      </c>
      <c r="G205" s="474" t="s">
        <v>2370</v>
      </c>
      <c r="H205" s="474" t="s">
        <v>2889</v>
      </c>
      <c r="I205" s="474"/>
      <c r="J205" s="474">
        <v>4</v>
      </c>
      <c r="K205" s="474">
        <v>25</v>
      </c>
      <c r="L205" s="416">
        <v>45796</v>
      </c>
      <c r="M205" s="344">
        <v>2.0833333333333332E-2</v>
      </c>
      <c r="N205" s="416">
        <v>45799</v>
      </c>
      <c r="O205" s="379">
        <v>0.79166666666666663</v>
      </c>
      <c r="P205" s="381" t="s">
        <v>2371</v>
      </c>
      <c r="Q205" s="378">
        <v>3204976624</v>
      </c>
      <c r="R205" s="179" t="s">
        <v>2372</v>
      </c>
      <c r="S205" s="393">
        <v>91136</v>
      </c>
      <c r="T205" s="393">
        <v>141309</v>
      </c>
      <c r="U205" s="336">
        <v>378</v>
      </c>
      <c r="V205" s="181" t="str">
        <f>VLOOKUP(U205,MOVIL!$C$7:CA371,2,0)</f>
        <v>GUR220</v>
      </c>
      <c r="W205" s="181" t="str">
        <f>VLOOKUP(U205,MOVIL!$C$7:$BX$200,5,0)</f>
        <v>CARRILLO BARBOSA HENRY MAURICIO</v>
      </c>
      <c r="X205" s="309">
        <f>VLOOKUP(V205,MOVIL!$D$7:BY373,6,0)</f>
        <v>3104471262</v>
      </c>
      <c r="Y205" s="336">
        <v>4402620</v>
      </c>
      <c r="Z205" s="181"/>
      <c r="AA205" s="181"/>
      <c r="AB205" s="182">
        <f t="shared" si="230"/>
        <v>4402620</v>
      </c>
      <c r="AC205" s="181"/>
      <c r="AD205" s="181"/>
      <c r="AE205" s="181" t="s">
        <v>2830</v>
      </c>
      <c r="AF205" s="470" t="str">
        <f>VLOOKUP(U205,MOVIL!$C:$CG,3,0)</f>
        <v>SOCIO</v>
      </c>
      <c r="AG205" s="110">
        <f t="shared" si="231"/>
        <v>4402620</v>
      </c>
      <c r="AH205" s="110">
        <f t="shared" si="232"/>
        <v>378</v>
      </c>
      <c r="AI205" s="182">
        <f t="shared" si="239"/>
        <v>3743000</v>
      </c>
      <c r="AJ205" s="184" t="str">
        <f t="shared" si="233"/>
        <v>7,5%</v>
      </c>
      <c r="AK205" s="182">
        <f t="shared" si="238"/>
        <v>280725</v>
      </c>
      <c r="AL205" s="182">
        <f t="shared" si="234"/>
        <v>131005.00000000001</v>
      </c>
      <c r="AM205" s="182">
        <f t="shared" si="235"/>
        <v>15496.019999999999</v>
      </c>
      <c r="AN205" s="182">
        <f t="shared" si="236"/>
        <v>3462275</v>
      </c>
      <c r="AO205" s="182">
        <f t="shared" si="237"/>
        <v>659620</v>
      </c>
      <c r="AP205" s="182"/>
      <c r="AQ205" s="417">
        <v>45778</v>
      </c>
    </row>
    <row r="206" spans="1:43" s="329" customFormat="1" ht="16.5" hidden="1" customHeight="1" x14ac:dyDescent="0.25">
      <c r="A206" s="175"/>
      <c r="B206" s="341"/>
      <c r="C206" s="330" t="s">
        <v>2937</v>
      </c>
      <c r="D206" s="376">
        <v>45790</v>
      </c>
      <c r="E206" s="377">
        <v>33</v>
      </c>
      <c r="F206" s="474" t="s">
        <v>2428</v>
      </c>
      <c r="G206" s="474" t="s">
        <v>2429</v>
      </c>
      <c r="H206" s="474" t="s">
        <v>1938</v>
      </c>
      <c r="I206" s="474" t="s">
        <v>1940</v>
      </c>
      <c r="J206" s="474">
        <v>3</v>
      </c>
      <c r="K206" s="474">
        <v>30</v>
      </c>
      <c r="L206" s="416">
        <v>45796</v>
      </c>
      <c r="M206" s="344">
        <v>0.25</v>
      </c>
      <c r="N206" s="416">
        <v>45798</v>
      </c>
      <c r="O206" s="379" t="s">
        <v>2430</v>
      </c>
      <c r="P206" s="381" t="s">
        <v>2431</v>
      </c>
      <c r="Q206" s="378">
        <v>3112742731</v>
      </c>
      <c r="R206" s="179"/>
      <c r="S206" s="393">
        <v>91137</v>
      </c>
      <c r="T206" s="393">
        <v>141310</v>
      </c>
      <c r="U206" s="336">
        <v>467</v>
      </c>
      <c r="V206" s="181" t="str">
        <f>VLOOKUP(U206,MOVIL!$C$7:CA372,2,0)</f>
        <v>LZM383</v>
      </c>
      <c r="W206" s="181" t="str">
        <f>VLOOKUP(U206,MOVIL!$C$7:$BX$200,5,0)</f>
        <v>CARREÑO AMAYA ELI</v>
      </c>
      <c r="X206" s="309">
        <f>VLOOKUP(V206,MOVIL!$D$7:BY374,6,0)</f>
        <v>3133608820</v>
      </c>
      <c r="Y206" s="336">
        <v>1938836</v>
      </c>
      <c r="Z206" s="181"/>
      <c r="AA206" s="181"/>
      <c r="AB206" s="182">
        <f t="shared" si="230"/>
        <v>1938836</v>
      </c>
      <c r="AC206" s="181"/>
      <c r="AD206" s="181"/>
      <c r="AE206" s="181" t="s">
        <v>2830</v>
      </c>
      <c r="AF206" s="470" t="str">
        <f>VLOOKUP(U206,MOVIL!$C:$CG,3,0)</f>
        <v>SOCIO</v>
      </c>
      <c r="AG206" s="110">
        <f t="shared" si="231"/>
        <v>1938836</v>
      </c>
      <c r="AH206" s="110">
        <f t="shared" si="232"/>
        <v>467</v>
      </c>
      <c r="AI206" s="182">
        <f t="shared" si="239"/>
        <v>1649000</v>
      </c>
      <c r="AJ206" s="184" t="str">
        <f t="shared" si="233"/>
        <v>7,5%</v>
      </c>
      <c r="AK206" s="182">
        <f t="shared" si="238"/>
        <v>123675</v>
      </c>
      <c r="AL206" s="182">
        <f t="shared" si="234"/>
        <v>57715.000000000007</v>
      </c>
      <c r="AM206" s="182">
        <f t="shared" si="235"/>
        <v>6826.86</v>
      </c>
      <c r="AN206" s="182">
        <f t="shared" si="236"/>
        <v>1525325</v>
      </c>
      <c r="AO206" s="182">
        <f t="shared" si="237"/>
        <v>289836</v>
      </c>
      <c r="AP206" s="182"/>
      <c r="AQ206" s="417">
        <v>45778</v>
      </c>
    </row>
    <row r="207" spans="1:43" s="380" customFormat="1" ht="16.5" hidden="1" customHeight="1" x14ac:dyDescent="0.25">
      <c r="A207" s="362">
        <v>13</v>
      </c>
      <c r="B207" s="360">
        <v>11</v>
      </c>
      <c r="C207" s="360" t="s">
        <v>1896</v>
      </c>
      <c r="D207" s="361">
        <v>45814</v>
      </c>
      <c r="E207" s="362">
        <v>80</v>
      </c>
      <c r="F207" s="364" t="s">
        <v>140</v>
      </c>
      <c r="G207" s="364" t="s">
        <v>2661</v>
      </c>
      <c r="H207" s="364"/>
      <c r="I207" s="364" t="s">
        <v>2055</v>
      </c>
      <c r="J207" s="364">
        <v>2</v>
      </c>
      <c r="K207" s="364">
        <v>34</v>
      </c>
      <c r="L207" s="415">
        <v>45796</v>
      </c>
      <c r="M207" s="365" t="s">
        <v>2452</v>
      </c>
      <c r="N207" s="415">
        <v>45828</v>
      </c>
      <c r="O207" s="365" t="s">
        <v>2322</v>
      </c>
      <c r="P207" s="366" t="s">
        <v>2662</v>
      </c>
      <c r="Q207" s="364">
        <v>3107984886</v>
      </c>
      <c r="R207" s="322" t="s">
        <v>2183</v>
      </c>
      <c r="S207" s="386" t="s">
        <v>2098</v>
      </c>
      <c r="T207" s="461" t="s">
        <v>1557</v>
      </c>
      <c r="U207" s="462"/>
      <c r="V207" s="324" t="e">
        <f>VLOOKUP(U207,MOVIL!$C$7:CA404,2,0)</f>
        <v>#N/A</v>
      </c>
      <c r="W207" s="324" t="e">
        <f>VLOOKUP(U207,MOVIL!$C$7:$BX$200,5,0)</f>
        <v>#N/A</v>
      </c>
      <c r="X207" s="325" t="e">
        <f>VLOOKUP(V207,MOVIL!$D$7:BY406,6,0)</f>
        <v>#N/A</v>
      </c>
      <c r="Y207" s="462"/>
      <c r="Z207" s="462"/>
      <c r="AA207" s="462"/>
      <c r="AB207" s="464">
        <f t="shared" si="230"/>
        <v>0</v>
      </c>
      <c r="AC207" s="462"/>
      <c r="AD207" s="462"/>
      <c r="AE207" s="462"/>
      <c r="AF207" s="463" t="e">
        <f>VLOOKUP(U207,MOVIL!$C:$CG,3,0)</f>
        <v>#N/A</v>
      </c>
      <c r="AG207" s="465">
        <f t="shared" si="231"/>
        <v>0</v>
      </c>
      <c r="AH207" s="465">
        <f t="shared" si="232"/>
        <v>0</v>
      </c>
      <c r="AI207" s="467" t="e">
        <f t="shared" si="239"/>
        <v>#N/A</v>
      </c>
      <c r="AJ207" s="466" t="e">
        <f t="shared" si="233"/>
        <v>#N/A</v>
      </c>
      <c r="AK207" s="464" t="e">
        <f t="shared" si="238"/>
        <v>#N/A</v>
      </c>
      <c r="AL207" s="464" t="e">
        <f t="shared" si="234"/>
        <v>#N/A</v>
      </c>
      <c r="AM207" s="464" t="e">
        <f t="shared" si="235"/>
        <v>#N/A</v>
      </c>
      <c r="AN207" s="464" t="e">
        <f t="shared" si="236"/>
        <v>#N/A</v>
      </c>
      <c r="AO207" s="464" t="e">
        <f t="shared" si="237"/>
        <v>#N/A</v>
      </c>
      <c r="AP207" s="464"/>
      <c r="AQ207" s="446">
        <v>45778</v>
      </c>
    </row>
    <row r="208" spans="1:43" s="329" customFormat="1" ht="16.5" hidden="1" customHeight="1" x14ac:dyDescent="0.25">
      <c r="A208" s="341">
        <v>7</v>
      </c>
      <c r="B208" s="375" t="s">
        <v>2102</v>
      </c>
      <c r="C208" s="375" t="s">
        <v>2935</v>
      </c>
      <c r="D208" s="376">
        <v>45784</v>
      </c>
      <c r="E208" s="474">
        <v>278</v>
      </c>
      <c r="F208" s="474" t="s">
        <v>2409</v>
      </c>
      <c r="G208" s="474" t="s">
        <v>2410</v>
      </c>
      <c r="H208" s="474" t="s">
        <v>2036</v>
      </c>
      <c r="I208" s="474" t="s">
        <v>2411</v>
      </c>
      <c r="J208" s="474">
        <v>1</v>
      </c>
      <c r="K208" s="474">
        <v>37</v>
      </c>
      <c r="L208" s="416">
        <v>45797</v>
      </c>
      <c r="M208" s="344">
        <v>0.22916666666666666</v>
      </c>
      <c r="N208" s="416">
        <v>45797</v>
      </c>
      <c r="O208" s="379">
        <v>0.66666666666666663</v>
      </c>
      <c r="P208" s="381" t="s">
        <v>2412</v>
      </c>
      <c r="Q208" s="378" t="s">
        <v>2413</v>
      </c>
      <c r="R208" s="179"/>
      <c r="S208" s="393">
        <v>91159</v>
      </c>
      <c r="T208" s="393">
        <v>141355</v>
      </c>
      <c r="U208" s="336">
        <v>469</v>
      </c>
      <c r="V208" s="181" t="str">
        <f>VLOOKUP(U208,MOVIL!$C$7:CA373,2,0)</f>
        <v>EXZ298</v>
      </c>
      <c r="W208" s="181" t="str">
        <f>VLOOKUP(U208,MOVIL!$C$7:$BX$200,5,0)</f>
        <v>VEGA GUEVARA EDWIN</v>
      </c>
      <c r="X208" s="309">
        <f>VLOOKUP(V208,MOVIL!$D$7:BY375,6,0)</f>
        <v>3229459621</v>
      </c>
      <c r="Y208" s="336">
        <v>1578000</v>
      </c>
      <c r="Z208" s="181"/>
      <c r="AA208" s="181"/>
      <c r="AB208" s="182">
        <f t="shared" si="230"/>
        <v>1578000</v>
      </c>
      <c r="AC208" s="181"/>
      <c r="AD208" s="181"/>
      <c r="AE208" s="181" t="s">
        <v>2830</v>
      </c>
      <c r="AF208" s="470" t="str">
        <f>VLOOKUP(U208,MOVIL!$C:$CG,3,0)</f>
        <v>SOCIO-AFILIADO</v>
      </c>
      <c r="AG208" s="110">
        <f t="shared" si="231"/>
        <v>1578000</v>
      </c>
      <c r="AH208" s="110">
        <f t="shared" si="232"/>
        <v>469</v>
      </c>
      <c r="AI208" s="182">
        <f t="shared" si="239"/>
        <v>1105000</v>
      </c>
      <c r="AJ208" s="184" t="str">
        <f t="shared" si="233"/>
        <v>11,5%</v>
      </c>
      <c r="AK208" s="182">
        <f t="shared" si="238"/>
        <v>127075</v>
      </c>
      <c r="AL208" s="182">
        <f t="shared" si="234"/>
        <v>38675.000000000007</v>
      </c>
      <c r="AM208" s="182">
        <f t="shared" si="235"/>
        <v>4574.7</v>
      </c>
      <c r="AN208" s="182">
        <f t="shared" si="236"/>
        <v>977925</v>
      </c>
      <c r="AO208" s="182">
        <f t="shared" si="237"/>
        <v>473000</v>
      </c>
      <c r="AP208" s="182"/>
      <c r="AQ208" s="417">
        <v>45778</v>
      </c>
    </row>
    <row r="209" spans="1:43" s="329" customFormat="1" ht="16.5" hidden="1" customHeight="1" x14ac:dyDescent="0.25">
      <c r="A209" s="175">
        <v>1</v>
      </c>
      <c r="B209" s="341">
        <v>8</v>
      </c>
      <c r="C209" s="375" t="s">
        <v>1896</v>
      </c>
      <c r="D209" s="376">
        <v>45791</v>
      </c>
      <c r="E209" s="377">
        <v>287</v>
      </c>
      <c r="F209" s="474" t="s">
        <v>344</v>
      </c>
      <c r="G209" s="474" t="s">
        <v>2438</v>
      </c>
      <c r="H209" s="474" t="s">
        <v>1952</v>
      </c>
      <c r="I209" s="474" t="s">
        <v>2055</v>
      </c>
      <c r="J209" s="474">
        <v>4</v>
      </c>
      <c r="K209" s="474">
        <v>42</v>
      </c>
      <c r="L209" s="416">
        <v>45797</v>
      </c>
      <c r="M209" s="344" t="s">
        <v>2439</v>
      </c>
      <c r="N209" s="416">
        <v>45800</v>
      </c>
      <c r="O209" s="379" t="s">
        <v>2440</v>
      </c>
      <c r="P209" s="381" t="s">
        <v>1977</v>
      </c>
      <c r="Q209" s="378" t="s">
        <v>2441</v>
      </c>
      <c r="R209" s="179"/>
      <c r="S209" s="393">
        <v>91160</v>
      </c>
      <c r="T209" s="393">
        <v>141356</v>
      </c>
      <c r="U209" s="336">
        <v>91</v>
      </c>
      <c r="V209" s="181" t="str">
        <f>VLOOKUP(U209,MOVIL!$C$7:CA383,2,0)</f>
        <v>NUW623</v>
      </c>
      <c r="W209" s="181" t="str">
        <f>VLOOKUP(U209,MOVIL!$C$7:$BX$200,5,0)</f>
        <v xml:space="preserve">VEGA GUEVARA  HECTOR DAVID </v>
      </c>
      <c r="X209" s="309" t="str">
        <f>VLOOKUP(V209,MOVIL!$D$7:BY385,6,0)</f>
        <v>321 4848295</v>
      </c>
      <c r="Y209" s="336">
        <v>6312000</v>
      </c>
      <c r="Z209" s="181"/>
      <c r="AA209" s="181"/>
      <c r="AB209" s="182">
        <f t="shared" si="230"/>
        <v>6312000</v>
      </c>
      <c r="AC209" s="181"/>
      <c r="AD209" s="181"/>
      <c r="AE209" s="181" t="s">
        <v>2830</v>
      </c>
      <c r="AF209" s="470" t="str">
        <f>VLOOKUP(U209,MOVIL!$C:$CG,3,0)</f>
        <v>AFILIADO</v>
      </c>
      <c r="AG209" s="110">
        <f t="shared" si="231"/>
        <v>6312000</v>
      </c>
      <c r="AH209" s="110">
        <f t="shared" si="232"/>
        <v>91</v>
      </c>
      <c r="AI209" s="182">
        <f t="shared" si="239"/>
        <v>4419000</v>
      </c>
      <c r="AJ209" s="184" t="str">
        <f t="shared" si="233"/>
        <v>11,5%</v>
      </c>
      <c r="AK209" s="182">
        <f t="shared" si="238"/>
        <v>508185</v>
      </c>
      <c r="AL209" s="182">
        <f t="shared" si="234"/>
        <v>154665.00000000003</v>
      </c>
      <c r="AM209" s="182">
        <f t="shared" si="235"/>
        <v>18294.66</v>
      </c>
      <c r="AN209" s="182">
        <f t="shared" si="236"/>
        <v>3910815</v>
      </c>
      <c r="AO209" s="182">
        <f t="shared" si="237"/>
        <v>1893000</v>
      </c>
      <c r="AP209" s="182"/>
      <c r="AQ209" s="417">
        <v>45778</v>
      </c>
    </row>
    <row r="210" spans="1:43" s="329" customFormat="1" ht="16.5" hidden="1" customHeight="1" x14ac:dyDescent="0.25">
      <c r="A210" s="175">
        <v>1</v>
      </c>
      <c r="B210" s="341" t="s">
        <v>1955</v>
      </c>
      <c r="C210" s="375" t="s">
        <v>2935</v>
      </c>
      <c r="D210" s="376">
        <v>45769</v>
      </c>
      <c r="E210" s="377">
        <v>80</v>
      </c>
      <c r="F210" s="474" t="s">
        <v>140</v>
      </c>
      <c r="G210" s="474" t="s">
        <v>140</v>
      </c>
      <c r="H210" s="474" t="s">
        <v>2327</v>
      </c>
      <c r="I210" s="474" t="s">
        <v>2329</v>
      </c>
      <c r="J210" s="474">
        <v>3</v>
      </c>
      <c r="K210" s="474">
        <v>30</v>
      </c>
      <c r="L210" s="416">
        <v>45798</v>
      </c>
      <c r="M210" s="344">
        <v>0.58333333333333337</v>
      </c>
      <c r="N210" s="416">
        <v>45800</v>
      </c>
      <c r="O210" s="379">
        <v>0.75</v>
      </c>
      <c r="P210" s="381" t="s">
        <v>2330</v>
      </c>
      <c r="Q210" s="378">
        <v>3204015887</v>
      </c>
      <c r="R210" s="179"/>
      <c r="S210" s="393">
        <v>91178</v>
      </c>
      <c r="T210" s="393">
        <v>141376</v>
      </c>
      <c r="U210" s="336">
        <v>469</v>
      </c>
      <c r="V210" s="181" t="str">
        <f>VLOOKUP(U210,MOVIL!$C$7:CA374,2,0)</f>
        <v>EXZ298</v>
      </c>
      <c r="W210" s="181" t="str">
        <f>VLOOKUP(U210,MOVIL!$C$7:$BX$200,5,0)</f>
        <v>VEGA GUEVARA EDWIN</v>
      </c>
      <c r="X210" s="309">
        <f>VLOOKUP(V210,MOVIL!$D$7:BY376,6,0)</f>
        <v>3229459621</v>
      </c>
      <c r="Y210" s="336">
        <v>3938688</v>
      </c>
      <c r="Z210" s="181">
        <v>1</v>
      </c>
      <c r="AA210" s="181">
        <v>1367600</v>
      </c>
      <c r="AB210" s="182">
        <f t="shared" si="230"/>
        <v>5306288</v>
      </c>
      <c r="AC210" s="181"/>
      <c r="AD210" s="181"/>
      <c r="AE210" s="181" t="s">
        <v>2830</v>
      </c>
      <c r="AF210" s="470" t="str">
        <f>VLOOKUP(U210,MOVIL!$C:$CG,3,0)</f>
        <v>SOCIO-AFILIADO</v>
      </c>
      <c r="AG210" s="110">
        <f t="shared" si="231"/>
        <v>5306288</v>
      </c>
      <c r="AH210" s="110">
        <f t="shared" si="232"/>
        <v>469</v>
      </c>
      <c r="AI210" s="182">
        <f t="shared" si="239"/>
        <v>3715000</v>
      </c>
      <c r="AJ210" s="184" t="str">
        <f t="shared" si="233"/>
        <v>11,5%</v>
      </c>
      <c r="AK210" s="182">
        <f t="shared" si="238"/>
        <v>427225</v>
      </c>
      <c r="AL210" s="182">
        <f t="shared" si="234"/>
        <v>130025.00000000001</v>
      </c>
      <c r="AM210" s="182">
        <f t="shared" si="235"/>
        <v>15380.099999999999</v>
      </c>
      <c r="AN210" s="182">
        <f t="shared" si="236"/>
        <v>3287775</v>
      </c>
      <c r="AO210" s="182">
        <f t="shared" si="237"/>
        <v>1591288</v>
      </c>
      <c r="AP210" s="182"/>
      <c r="AQ210" s="417">
        <v>45778</v>
      </c>
    </row>
    <row r="211" spans="1:43" s="329" customFormat="1" ht="16.5" hidden="1" customHeight="1" x14ac:dyDescent="0.25">
      <c r="A211" s="175">
        <v>2</v>
      </c>
      <c r="B211" s="341">
        <v>8</v>
      </c>
      <c r="C211" s="375" t="s">
        <v>1896</v>
      </c>
      <c r="D211" s="376">
        <v>45791</v>
      </c>
      <c r="E211" s="377">
        <v>119</v>
      </c>
      <c r="F211" s="474" t="s">
        <v>183</v>
      </c>
      <c r="G211" s="474" t="s">
        <v>2442</v>
      </c>
      <c r="H211" s="474" t="s">
        <v>2458</v>
      </c>
      <c r="I211" s="474" t="s">
        <v>2055</v>
      </c>
      <c r="J211" s="474">
        <v>2</v>
      </c>
      <c r="K211" s="474">
        <v>30</v>
      </c>
      <c r="L211" s="416">
        <v>45798</v>
      </c>
      <c r="M211" s="344">
        <v>0.23958333333333334</v>
      </c>
      <c r="N211" s="416">
        <v>45799</v>
      </c>
      <c r="O211" s="379" t="s">
        <v>2357</v>
      </c>
      <c r="P211" s="381" t="s">
        <v>2255</v>
      </c>
      <c r="Q211" s="378">
        <v>3114674719</v>
      </c>
      <c r="R211" s="333" t="s">
        <v>2489</v>
      </c>
      <c r="S211" s="393">
        <v>91179</v>
      </c>
      <c r="T211" s="393">
        <v>141378</v>
      </c>
      <c r="U211" s="336">
        <v>395</v>
      </c>
      <c r="V211" s="181" t="str">
        <f>VLOOKUP(U211,MOVIL!$C$7:CA383,2,0)</f>
        <v>LZN926</v>
      </c>
      <c r="W211" s="181" t="str">
        <f>VLOOKUP(U211,MOVIL!$C$7:$BX$200,5,0)</f>
        <v xml:space="preserve">HENAO ARENAS JHON JAIRO </v>
      </c>
      <c r="X211" s="309" t="str">
        <f>VLOOKUP(V211,MOVIL!$D$7:BY385,6,0)</f>
        <v>3214286233-3115314584</v>
      </c>
      <c r="Y211" s="336">
        <v>2498500</v>
      </c>
      <c r="Z211" s="181"/>
      <c r="AA211" s="181"/>
      <c r="AB211" s="182">
        <f t="shared" si="230"/>
        <v>2498500</v>
      </c>
      <c r="AC211" s="181"/>
      <c r="AD211" s="181"/>
      <c r="AE211" s="181" t="s">
        <v>2830</v>
      </c>
      <c r="AF211" s="470" t="str">
        <f>VLOOKUP(U211,MOVIL!$C:$CG,3,0)</f>
        <v>SOCIO</v>
      </c>
      <c r="AG211" s="110">
        <f t="shared" si="231"/>
        <v>2498500</v>
      </c>
      <c r="AH211" s="110">
        <f t="shared" si="232"/>
        <v>395</v>
      </c>
      <c r="AI211" s="182">
        <f t="shared" si="239"/>
        <v>2124000</v>
      </c>
      <c r="AJ211" s="184" t="str">
        <f t="shared" si="233"/>
        <v>7,5%</v>
      </c>
      <c r="AK211" s="182">
        <f t="shared" si="238"/>
        <v>159300</v>
      </c>
      <c r="AL211" s="182">
        <f t="shared" si="234"/>
        <v>74340</v>
      </c>
      <c r="AM211" s="182">
        <f t="shared" si="235"/>
        <v>8793.3599999999988</v>
      </c>
      <c r="AN211" s="182">
        <f t="shared" si="236"/>
        <v>1964700</v>
      </c>
      <c r="AO211" s="182">
        <f t="shared" si="237"/>
        <v>374500</v>
      </c>
      <c r="AP211" s="182"/>
      <c r="AQ211" s="417">
        <v>45778</v>
      </c>
    </row>
    <row r="212" spans="1:43" s="329" customFormat="1" ht="16.5" hidden="1" customHeight="1" x14ac:dyDescent="0.25">
      <c r="A212" s="175">
        <v>2</v>
      </c>
      <c r="B212" s="341">
        <v>8</v>
      </c>
      <c r="C212" s="375" t="s">
        <v>1896</v>
      </c>
      <c r="D212" s="376">
        <v>45791</v>
      </c>
      <c r="E212" s="377">
        <v>119</v>
      </c>
      <c r="F212" s="474" t="s">
        <v>183</v>
      </c>
      <c r="G212" s="474" t="s">
        <v>2442</v>
      </c>
      <c r="H212" s="474" t="s">
        <v>2458</v>
      </c>
      <c r="I212" s="474" t="s">
        <v>2055</v>
      </c>
      <c r="J212" s="474">
        <v>2</v>
      </c>
      <c r="K212" s="474">
        <v>30</v>
      </c>
      <c r="L212" s="416">
        <v>45798</v>
      </c>
      <c r="M212" s="344">
        <v>0.23958333333333334</v>
      </c>
      <c r="N212" s="416">
        <v>45799</v>
      </c>
      <c r="O212" s="379" t="s">
        <v>2357</v>
      </c>
      <c r="P212" s="381" t="s">
        <v>2255</v>
      </c>
      <c r="Q212" s="378">
        <v>3114674719</v>
      </c>
      <c r="R212" s="333" t="s">
        <v>2489</v>
      </c>
      <c r="S212" s="393">
        <v>91179</v>
      </c>
      <c r="T212" s="393">
        <v>141377</v>
      </c>
      <c r="U212" s="336">
        <v>495</v>
      </c>
      <c r="V212" s="181" t="str">
        <f>VLOOKUP(U212,MOVIL!$C$7:CA384,2,0)</f>
        <v>NOX319</v>
      </c>
      <c r="W212" s="181" t="str">
        <f>VLOOKUP(U212,MOVIL!$C$7:$BX$200,5,0)</f>
        <v>PINZON ARAQUE TEOFILO</v>
      </c>
      <c r="X212" s="309">
        <f>VLOOKUP(V212,MOVIL!$D$7:BY386,6,0)</f>
        <v>3102847456</v>
      </c>
      <c r="Y212" s="336">
        <v>2498500</v>
      </c>
      <c r="Z212" s="181"/>
      <c r="AA212" s="181"/>
      <c r="AB212" s="182">
        <f t="shared" si="230"/>
        <v>2498500</v>
      </c>
      <c r="AC212" s="181"/>
      <c r="AD212" s="181"/>
      <c r="AE212" s="181" t="s">
        <v>2830</v>
      </c>
      <c r="AF212" s="470" t="str">
        <f>VLOOKUP(U212,MOVIL!$C:$CG,3,0)</f>
        <v>SOCIO</v>
      </c>
      <c r="AG212" s="110">
        <f t="shared" si="231"/>
        <v>2498500</v>
      </c>
      <c r="AH212" s="110">
        <f t="shared" si="232"/>
        <v>495</v>
      </c>
      <c r="AI212" s="182">
        <f t="shared" si="239"/>
        <v>2124000</v>
      </c>
      <c r="AJ212" s="184" t="str">
        <f t="shared" si="233"/>
        <v>7,5%</v>
      </c>
      <c r="AK212" s="182">
        <f t="shared" si="238"/>
        <v>159300</v>
      </c>
      <c r="AL212" s="182">
        <f t="shared" si="234"/>
        <v>74340</v>
      </c>
      <c r="AM212" s="182">
        <f t="shared" si="235"/>
        <v>8793.3599999999988</v>
      </c>
      <c r="AN212" s="182">
        <f t="shared" si="236"/>
        <v>1964700</v>
      </c>
      <c r="AO212" s="182">
        <f t="shared" si="237"/>
        <v>374500</v>
      </c>
      <c r="AP212" s="182"/>
      <c r="AQ212" s="417">
        <v>45778</v>
      </c>
    </row>
    <row r="213" spans="1:43" s="329" customFormat="1" ht="16.5" hidden="1" customHeight="1" x14ac:dyDescent="0.25">
      <c r="A213" s="175"/>
      <c r="B213" s="341"/>
      <c r="C213" s="330" t="s">
        <v>2937</v>
      </c>
      <c r="D213" s="376">
        <v>45790</v>
      </c>
      <c r="E213" s="377">
        <v>34</v>
      </c>
      <c r="F213" s="474" t="s">
        <v>2432</v>
      </c>
      <c r="G213" s="474" t="s">
        <v>2433</v>
      </c>
      <c r="H213" s="474" t="s">
        <v>2888</v>
      </c>
      <c r="I213" s="474" t="s">
        <v>1940</v>
      </c>
      <c r="J213" s="474">
        <v>1</v>
      </c>
      <c r="K213" s="474">
        <v>30</v>
      </c>
      <c r="L213" s="416">
        <v>45800</v>
      </c>
      <c r="M213" s="344" t="s">
        <v>2434</v>
      </c>
      <c r="N213" s="416">
        <v>45800</v>
      </c>
      <c r="O213" s="379" t="s">
        <v>2435</v>
      </c>
      <c r="P213" s="381" t="s">
        <v>2436</v>
      </c>
      <c r="Q213" s="378">
        <v>3105530557</v>
      </c>
      <c r="R213" s="333"/>
      <c r="S213" s="393">
        <v>91202</v>
      </c>
      <c r="T213" s="393">
        <v>141462</v>
      </c>
      <c r="U213" s="336">
        <v>207</v>
      </c>
      <c r="V213" s="181" t="str">
        <f>VLOOKUP(U213,MOVIL!$C$7:CA375,2,0)</f>
        <v>EXX683</v>
      </c>
      <c r="W213" s="181" t="str">
        <f>VLOOKUP(U213,MOVIL!$C$7:$BX$200,5,0)</f>
        <v xml:space="preserve">CAÑIZARES CHACON RICARDO </v>
      </c>
      <c r="X213" s="309">
        <f>VLOOKUP(V213,MOVIL!$D$7:BY377,6,0)</f>
        <v>3112696561</v>
      </c>
      <c r="Y213" s="336">
        <v>1761048</v>
      </c>
      <c r="Z213" s="181"/>
      <c r="AA213" s="181"/>
      <c r="AB213" s="182">
        <f t="shared" si="230"/>
        <v>1761048</v>
      </c>
      <c r="AC213" s="181"/>
      <c r="AD213" s="181"/>
      <c r="AE213" s="181" t="s">
        <v>2830</v>
      </c>
      <c r="AF213" s="470" t="str">
        <f>VLOOKUP(U213,MOVIL!$C:$CG,3,0)</f>
        <v>SOCIO</v>
      </c>
      <c r="AG213" s="110">
        <f t="shared" si="231"/>
        <v>1761048</v>
      </c>
      <c r="AH213" s="110">
        <f t="shared" si="232"/>
        <v>207</v>
      </c>
      <c r="AI213" s="182">
        <f t="shared" si="239"/>
        <v>1497000</v>
      </c>
      <c r="AJ213" s="184" t="str">
        <f t="shared" si="233"/>
        <v>7,5%</v>
      </c>
      <c r="AK213" s="182">
        <f t="shared" si="238"/>
        <v>112275</v>
      </c>
      <c r="AL213" s="182">
        <f t="shared" si="234"/>
        <v>52395.000000000007</v>
      </c>
      <c r="AM213" s="182">
        <f t="shared" si="235"/>
        <v>6197.579999999999</v>
      </c>
      <c r="AN213" s="182">
        <f t="shared" si="236"/>
        <v>1384725</v>
      </c>
      <c r="AO213" s="182">
        <f t="shared" si="237"/>
        <v>264048</v>
      </c>
      <c r="AP213" s="182"/>
      <c r="AQ213" s="417">
        <v>45778</v>
      </c>
    </row>
    <row r="214" spans="1:43" s="380" customFormat="1" ht="16.5" hidden="1" customHeight="1" x14ac:dyDescent="0.25">
      <c r="A214" s="319">
        <v>3</v>
      </c>
      <c r="B214" s="360">
        <v>8</v>
      </c>
      <c r="C214" s="360" t="s">
        <v>1896</v>
      </c>
      <c r="D214" s="361">
        <v>45791</v>
      </c>
      <c r="E214" s="362">
        <v>233</v>
      </c>
      <c r="F214" s="364" t="s">
        <v>293</v>
      </c>
      <c r="G214" s="364" t="s">
        <v>2443</v>
      </c>
      <c r="H214" s="364" t="s">
        <v>1968</v>
      </c>
      <c r="I214" s="364" t="s">
        <v>2055</v>
      </c>
      <c r="J214" s="364">
        <v>1</v>
      </c>
      <c r="K214" s="364">
        <v>28</v>
      </c>
      <c r="L214" s="415">
        <v>45800</v>
      </c>
      <c r="M214" s="365" t="s">
        <v>2444</v>
      </c>
      <c r="N214" s="415">
        <v>45800</v>
      </c>
      <c r="O214" s="365" t="s">
        <v>2322</v>
      </c>
      <c r="P214" s="366" t="s">
        <v>2445</v>
      </c>
      <c r="Q214" s="364">
        <v>3138119732</v>
      </c>
      <c r="R214" s="322" t="s">
        <v>2183</v>
      </c>
      <c r="S214" s="386" t="s">
        <v>2098</v>
      </c>
      <c r="T214" s="387" t="s">
        <v>1557</v>
      </c>
      <c r="U214" s="324"/>
      <c r="V214" s="324" t="e">
        <f>VLOOKUP(U214,MOVIL!$C$7:CA411,2,0)</f>
        <v>#N/A</v>
      </c>
      <c r="W214" s="324" t="e">
        <f>VLOOKUP(U214,MOVIL!$C$7:$BX$200,5,0)</f>
        <v>#N/A</v>
      </c>
      <c r="X214" s="325" t="e">
        <f>VLOOKUP(V214,MOVIL!$D$7:BY413,6,0)</f>
        <v>#N/A</v>
      </c>
      <c r="Y214" s="324"/>
      <c r="Z214" s="324"/>
      <c r="AA214" s="324"/>
      <c r="AB214" s="326">
        <f t="shared" si="230"/>
        <v>0</v>
      </c>
      <c r="AC214" s="324"/>
      <c r="AD214" s="324"/>
      <c r="AE214" s="324"/>
      <c r="AF214" s="325" t="e">
        <f>VLOOKUP(U214,MOVIL!$C:$CG,3,0)</f>
        <v>#N/A</v>
      </c>
      <c r="AG214" s="369">
        <f t="shared" si="231"/>
        <v>0</v>
      </c>
      <c r="AH214" s="369">
        <f t="shared" si="232"/>
        <v>0</v>
      </c>
      <c r="AI214" s="467" t="e">
        <f t="shared" si="239"/>
        <v>#N/A</v>
      </c>
      <c r="AJ214" s="466" t="e">
        <f t="shared" si="233"/>
        <v>#N/A</v>
      </c>
      <c r="AK214" s="326" t="e">
        <f t="shared" si="238"/>
        <v>#N/A</v>
      </c>
      <c r="AL214" s="326" t="e">
        <f t="shared" si="234"/>
        <v>#N/A</v>
      </c>
      <c r="AM214" s="326" t="e">
        <f t="shared" si="235"/>
        <v>#N/A</v>
      </c>
      <c r="AN214" s="326" t="e">
        <f t="shared" si="236"/>
        <v>#N/A</v>
      </c>
      <c r="AO214" s="326" t="e">
        <f t="shared" si="237"/>
        <v>#N/A</v>
      </c>
      <c r="AP214" s="326"/>
      <c r="AQ214" s="446">
        <v>45778</v>
      </c>
    </row>
    <row r="215" spans="1:43" s="329" customFormat="1" ht="16.5" hidden="1" customHeight="1" x14ac:dyDescent="0.25">
      <c r="A215" s="175">
        <v>4</v>
      </c>
      <c r="B215" s="341">
        <v>8</v>
      </c>
      <c r="C215" s="375" t="s">
        <v>1896</v>
      </c>
      <c r="D215" s="376">
        <v>45791</v>
      </c>
      <c r="E215" s="377">
        <v>222</v>
      </c>
      <c r="F215" s="474" t="s">
        <v>283</v>
      </c>
      <c r="G215" s="474" t="s">
        <v>2446</v>
      </c>
      <c r="H215" s="474" t="s">
        <v>2128</v>
      </c>
      <c r="I215" s="474" t="s">
        <v>2055</v>
      </c>
      <c r="J215" s="474">
        <v>3</v>
      </c>
      <c r="K215" s="474">
        <v>19</v>
      </c>
      <c r="L215" s="416">
        <v>45800</v>
      </c>
      <c r="M215" s="344">
        <v>0.27083333333333331</v>
      </c>
      <c r="N215" s="416">
        <v>45802</v>
      </c>
      <c r="O215" s="379" t="s">
        <v>2357</v>
      </c>
      <c r="P215" s="381" t="s">
        <v>2447</v>
      </c>
      <c r="Q215" s="378">
        <v>3104826019</v>
      </c>
      <c r="R215" s="179"/>
      <c r="S215" s="393">
        <v>91204</v>
      </c>
      <c r="T215" s="393">
        <v>141460</v>
      </c>
      <c r="U215" s="336">
        <v>576</v>
      </c>
      <c r="V215" s="181" t="str">
        <f>VLOOKUP(U215,MOVIL!$C$7:CA386,2,0)</f>
        <v>NHT313</v>
      </c>
      <c r="W215" s="181" t="str">
        <f>VLOOKUP(U215,MOVIL!$C$7:$BX$200,5,0)</f>
        <v>TRIANA CORTES ADOLFO</v>
      </c>
      <c r="X215" s="309">
        <f>VLOOKUP(V215,MOVIL!$D$7:BY388,6,0)</f>
        <v>3204203804</v>
      </c>
      <c r="Y215" s="336">
        <v>3219120</v>
      </c>
      <c r="Z215" s="181"/>
      <c r="AA215" s="181"/>
      <c r="AB215" s="182">
        <f t="shared" si="230"/>
        <v>3219120</v>
      </c>
      <c r="AC215" s="181"/>
      <c r="AD215" s="181"/>
      <c r="AE215" s="181" t="s">
        <v>2830</v>
      </c>
      <c r="AF215" s="470" t="str">
        <f>VLOOKUP(U215,MOVIL!$C:$CG,3,0)</f>
        <v>AFILIADO</v>
      </c>
      <c r="AG215" s="110">
        <f t="shared" si="231"/>
        <v>3219120</v>
      </c>
      <c r="AH215" s="110">
        <f t="shared" si="232"/>
        <v>576</v>
      </c>
      <c r="AI215" s="182">
        <f t="shared" si="239"/>
        <v>2254000</v>
      </c>
      <c r="AJ215" s="184" t="str">
        <f t="shared" si="233"/>
        <v>11,5%</v>
      </c>
      <c r="AK215" s="182">
        <f t="shared" si="238"/>
        <v>259210</v>
      </c>
      <c r="AL215" s="182">
        <f t="shared" si="234"/>
        <v>78890.000000000015</v>
      </c>
      <c r="AM215" s="182">
        <f t="shared" si="235"/>
        <v>9331.56</v>
      </c>
      <c r="AN215" s="182">
        <f t="shared" si="236"/>
        <v>1994790</v>
      </c>
      <c r="AO215" s="182">
        <f t="shared" si="237"/>
        <v>965120</v>
      </c>
      <c r="AP215" s="182"/>
      <c r="AQ215" s="417">
        <v>45778</v>
      </c>
    </row>
    <row r="216" spans="1:43" s="329" customFormat="1" ht="16.5" hidden="1" customHeight="1" x14ac:dyDescent="0.25">
      <c r="A216" s="175">
        <v>5</v>
      </c>
      <c r="B216" s="341">
        <v>8</v>
      </c>
      <c r="C216" s="375" t="s">
        <v>1896</v>
      </c>
      <c r="D216" s="376">
        <v>45791</v>
      </c>
      <c r="E216" s="377">
        <v>186</v>
      </c>
      <c r="F216" s="474" t="s">
        <v>247</v>
      </c>
      <c r="G216" s="474" t="s">
        <v>2448</v>
      </c>
      <c r="H216" s="474" t="s">
        <v>2459</v>
      </c>
      <c r="I216" s="474" t="s">
        <v>2348</v>
      </c>
      <c r="J216" s="474">
        <v>1</v>
      </c>
      <c r="K216" s="474">
        <v>37</v>
      </c>
      <c r="L216" s="416">
        <v>45800</v>
      </c>
      <c r="M216" s="344" t="s">
        <v>2449</v>
      </c>
      <c r="N216" s="416">
        <v>45800</v>
      </c>
      <c r="O216" s="379" t="s">
        <v>2357</v>
      </c>
      <c r="P216" s="381" t="s">
        <v>2450</v>
      </c>
      <c r="Q216" s="378">
        <v>3112562816</v>
      </c>
      <c r="R216" s="179"/>
      <c r="S216" s="393">
        <v>91203</v>
      </c>
      <c r="T216" s="393">
        <v>141461</v>
      </c>
      <c r="U216" s="336">
        <v>195</v>
      </c>
      <c r="V216" s="181" t="str">
        <f>VLOOKUP(U216,MOVIL!$C$7:CA387,2,0)</f>
        <v>EQP710</v>
      </c>
      <c r="W216" s="181" t="str">
        <f>VLOOKUP(U216,MOVIL!$C$7:$BX$200,5,0)</f>
        <v>CELY CORTES SIERVO</v>
      </c>
      <c r="X216" s="309">
        <f>VLOOKUP(V216,MOVIL!$D$7:BY389,6,0)</f>
        <v>3142328925</v>
      </c>
      <c r="Y216" s="336">
        <v>1578000</v>
      </c>
      <c r="Z216" s="181"/>
      <c r="AA216" s="181"/>
      <c r="AB216" s="182">
        <f t="shared" si="230"/>
        <v>1578000</v>
      </c>
      <c r="AC216" s="181"/>
      <c r="AD216" s="181"/>
      <c r="AE216" s="181" t="s">
        <v>2830</v>
      </c>
      <c r="AF216" s="470" t="str">
        <f>VLOOKUP(U216,MOVIL!$C:$CG,3,0)</f>
        <v>SOCIO</v>
      </c>
      <c r="AG216" s="110">
        <f t="shared" ref="AG216:AG244" si="240">+AB216</f>
        <v>1578000</v>
      </c>
      <c r="AH216" s="110">
        <f t="shared" ref="AH216:AH244" si="241">+U216</f>
        <v>195</v>
      </c>
      <c r="AI216" s="182">
        <f t="shared" si="239"/>
        <v>1342000</v>
      </c>
      <c r="AJ216" s="184" t="str">
        <f t="shared" ref="AJ216:AJ245" si="242">IF(AF216="PROPIO","0%",IF(AF216="SOCIO","7,5%","11,5%"))</f>
        <v>7,5%</v>
      </c>
      <c r="AK216" s="182">
        <f t="shared" si="238"/>
        <v>100650</v>
      </c>
      <c r="AL216" s="182">
        <f t="shared" ref="AL216:AL245" si="243">+AI216*3.5%</f>
        <v>46970.000000000007</v>
      </c>
      <c r="AM216" s="182">
        <f t="shared" ref="AM216:AM245" si="244">+AI216*0.414%</f>
        <v>5555.8799999999992</v>
      </c>
      <c r="AN216" s="182">
        <f t="shared" ref="AN216:AN245" si="245">+AI216-AK216</f>
        <v>1241350</v>
      </c>
      <c r="AO216" s="182">
        <f t="shared" ref="AO216:AO245" si="246">+AB216-AI216</f>
        <v>236000</v>
      </c>
      <c r="AP216" s="182"/>
      <c r="AQ216" s="417">
        <v>45778</v>
      </c>
    </row>
    <row r="217" spans="1:43" s="380" customFormat="1" ht="16.5" hidden="1" customHeight="1" x14ac:dyDescent="0.25">
      <c r="A217" s="319">
        <v>6</v>
      </c>
      <c r="B217" s="360">
        <v>8</v>
      </c>
      <c r="C217" s="360" t="s">
        <v>1896</v>
      </c>
      <c r="D217" s="361">
        <v>45791</v>
      </c>
      <c r="E217" s="362">
        <v>232</v>
      </c>
      <c r="F217" s="364" t="s">
        <v>292</v>
      </c>
      <c r="G217" s="364" t="s">
        <v>2386</v>
      </c>
      <c r="H217" s="364" t="s">
        <v>1995</v>
      </c>
      <c r="I217" s="364" t="s">
        <v>2055</v>
      </c>
      <c r="J217" s="364">
        <v>5</v>
      </c>
      <c r="K217" s="364">
        <v>24</v>
      </c>
      <c r="L217" s="415">
        <v>45802</v>
      </c>
      <c r="M217" s="365" t="s">
        <v>2353</v>
      </c>
      <c r="N217" s="415">
        <v>45806</v>
      </c>
      <c r="O217" s="365" t="s">
        <v>2387</v>
      </c>
      <c r="P217" s="366" t="s">
        <v>1923</v>
      </c>
      <c r="Q217" s="364">
        <v>3157907431</v>
      </c>
      <c r="R217" s="322" t="s">
        <v>2466</v>
      </c>
      <c r="S217" s="386" t="s">
        <v>2098</v>
      </c>
      <c r="T217" s="387" t="s">
        <v>1557</v>
      </c>
      <c r="U217" s="324"/>
      <c r="V217" s="324" t="e">
        <f>VLOOKUP(U217,MOVIL!$C$7:CA414,2,0)</f>
        <v>#N/A</v>
      </c>
      <c r="W217" s="324" t="e">
        <f>VLOOKUP(U217,MOVIL!$C$7:$BX$200,5,0)</f>
        <v>#N/A</v>
      </c>
      <c r="X217" s="325" t="e">
        <f>VLOOKUP(V217,MOVIL!$D$7:BY416,6,0)</f>
        <v>#N/A</v>
      </c>
      <c r="Y217" s="324"/>
      <c r="Z217" s="324"/>
      <c r="AA217" s="324"/>
      <c r="AB217" s="326">
        <f t="shared" si="230"/>
        <v>0</v>
      </c>
      <c r="AC217" s="324"/>
      <c r="AD217" s="324"/>
      <c r="AE217" s="324"/>
      <c r="AF217" s="325" t="e">
        <f>VLOOKUP(U217,MOVIL!$C:$CG,3,0)</f>
        <v>#N/A</v>
      </c>
      <c r="AG217" s="369">
        <f t="shared" si="240"/>
        <v>0</v>
      </c>
      <c r="AH217" s="369">
        <f t="shared" si="241"/>
        <v>0</v>
      </c>
      <c r="AI217" s="467" t="e">
        <f t="shared" si="239"/>
        <v>#N/A</v>
      </c>
      <c r="AJ217" s="466" t="e">
        <f t="shared" si="242"/>
        <v>#N/A</v>
      </c>
      <c r="AK217" s="326" t="e">
        <f t="shared" si="238"/>
        <v>#N/A</v>
      </c>
      <c r="AL217" s="326" t="e">
        <f t="shared" si="243"/>
        <v>#N/A</v>
      </c>
      <c r="AM217" s="326" t="e">
        <f t="shared" si="244"/>
        <v>#N/A</v>
      </c>
      <c r="AN217" s="326" t="e">
        <f t="shared" si="245"/>
        <v>#N/A</v>
      </c>
      <c r="AO217" s="326" t="e">
        <f t="shared" si="246"/>
        <v>#N/A</v>
      </c>
      <c r="AP217" s="326"/>
      <c r="AQ217" s="446">
        <v>45778</v>
      </c>
    </row>
    <row r="218" spans="1:43" s="329" customFormat="1" ht="16.5" hidden="1" customHeight="1" x14ac:dyDescent="0.25">
      <c r="A218" s="175"/>
      <c r="B218" s="341"/>
      <c r="C218" s="330" t="s">
        <v>2937</v>
      </c>
      <c r="D218" s="376">
        <v>45797</v>
      </c>
      <c r="E218" s="377">
        <v>59</v>
      </c>
      <c r="F218" s="474" t="s">
        <v>2423</v>
      </c>
      <c r="G218" s="474" t="s">
        <v>2178</v>
      </c>
      <c r="H218" s="474" t="s">
        <v>1995</v>
      </c>
      <c r="I218" s="474" t="s">
        <v>1940</v>
      </c>
      <c r="J218" s="474">
        <v>3</v>
      </c>
      <c r="K218" s="474">
        <v>40</v>
      </c>
      <c r="L218" s="416">
        <v>45802</v>
      </c>
      <c r="M218" s="344">
        <v>0.20833333333333334</v>
      </c>
      <c r="N218" s="416">
        <v>45804</v>
      </c>
      <c r="O218" s="379" t="s">
        <v>2424</v>
      </c>
      <c r="P218" s="381" t="s">
        <v>2425</v>
      </c>
      <c r="Q218" s="378" t="s">
        <v>2426</v>
      </c>
      <c r="R218" s="179"/>
      <c r="S218" s="393">
        <v>91269</v>
      </c>
      <c r="T218" s="393"/>
      <c r="U218" s="336">
        <v>332</v>
      </c>
      <c r="V218" s="181" t="str">
        <f>VLOOKUP(U218,MOVIL!$C$7:CA383,2,0)</f>
        <v>EXX669</v>
      </c>
      <c r="W218" s="181" t="str">
        <f>VLOOKUP(U218,MOVIL!$C$7:$BX$200,5,0)</f>
        <v>DUEÑAS SOTO EDGAR ALFONSO</v>
      </c>
      <c r="X218" s="309">
        <f>VLOOKUP(V218,MOVIL!$D$7:BY385,6,0)</f>
        <v>3192732121</v>
      </c>
      <c r="Y218" s="336">
        <v>5786000</v>
      </c>
      <c r="Z218" s="181"/>
      <c r="AA218" s="181"/>
      <c r="AB218" s="182">
        <f t="shared" si="230"/>
        <v>5786000</v>
      </c>
      <c r="AC218" s="181"/>
      <c r="AD218" s="181"/>
      <c r="AE218" s="181" t="s">
        <v>2830</v>
      </c>
      <c r="AF218" s="470" t="str">
        <f>VLOOKUP(U218,MOVIL!$C:$CG,3,0)</f>
        <v>SOCIO</v>
      </c>
      <c r="AG218" s="110">
        <f t="shared" si="240"/>
        <v>5786000</v>
      </c>
      <c r="AH218" s="110">
        <f t="shared" si="241"/>
        <v>332</v>
      </c>
      <c r="AI218" s="182">
        <f t="shared" si="239"/>
        <v>4919000</v>
      </c>
      <c r="AJ218" s="184" t="str">
        <f t="shared" si="242"/>
        <v>7,5%</v>
      </c>
      <c r="AK218" s="182">
        <f t="shared" si="238"/>
        <v>368925</v>
      </c>
      <c r="AL218" s="182">
        <f t="shared" si="243"/>
        <v>172165.00000000003</v>
      </c>
      <c r="AM218" s="182">
        <f t="shared" si="244"/>
        <v>20364.659999999996</v>
      </c>
      <c r="AN218" s="182">
        <f t="shared" si="245"/>
        <v>4550075</v>
      </c>
      <c r="AO218" s="182">
        <f t="shared" si="246"/>
        <v>867000</v>
      </c>
      <c r="AP218" s="182"/>
      <c r="AQ218" s="417">
        <v>45778</v>
      </c>
    </row>
    <row r="219" spans="1:43" s="329" customFormat="1" ht="16.5" hidden="1" customHeight="1" x14ac:dyDescent="0.25">
      <c r="A219" s="341">
        <v>1</v>
      </c>
      <c r="B219" s="375" t="s">
        <v>2040</v>
      </c>
      <c r="C219" s="375" t="s">
        <v>2935</v>
      </c>
      <c r="D219" s="376">
        <v>45784</v>
      </c>
      <c r="E219" s="474">
        <v>64</v>
      </c>
      <c r="F219" s="474" t="s">
        <v>182</v>
      </c>
      <c r="G219" s="474" t="s">
        <v>1952</v>
      </c>
      <c r="H219" s="474" t="s">
        <v>1952</v>
      </c>
      <c r="I219" s="474" t="s">
        <v>2395</v>
      </c>
      <c r="J219" s="474">
        <v>5</v>
      </c>
      <c r="K219" s="474">
        <v>30</v>
      </c>
      <c r="L219" s="416">
        <v>45803</v>
      </c>
      <c r="M219" s="344">
        <v>0.25</v>
      </c>
      <c r="N219" s="416">
        <v>45807</v>
      </c>
      <c r="O219" s="379">
        <v>0.33333333333333331</v>
      </c>
      <c r="P219" s="381" t="s">
        <v>2533</v>
      </c>
      <c r="Q219" s="378" t="s">
        <v>2534</v>
      </c>
      <c r="R219" s="333" t="s">
        <v>2490</v>
      </c>
      <c r="S219" s="393">
        <v>91257</v>
      </c>
      <c r="T219" s="393">
        <v>141553</v>
      </c>
      <c r="U219" s="336">
        <v>537</v>
      </c>
      <c r="V219" s="181" t="str">
        <f>VLOOKUP(U219,MOVIL!$C$7:CA373,2,0)</f>
        <v>EQO337</v>
      </c>
      <c r="W219" s="181" t="str">
        <f>VLOOKUP(U219,MOVIL!$C$7:$BX$200,5,0)</f>
        <v>JIMENEZ PACHECO DIEGO ALEXANDER</v>
      </c>
      <c r="X219" s="309">
        <f>VLOOKUP(V219,MOVIL!$D$7:BY375,6,0)</f>
        <v>3104850484</v>
      </c>
      <c r="Y219" s="336">
        <v>4497300</v>
      </c>
      <c r="Z219" s="181"/>
      <c r="AA219" s="181"/>
      <c r="AB219" s="182">
        <f t="shared" si="230"/>
        <v>4497300</v>
      </c>
      <c r="AC219" s="181"/>
      <c r="AD219" s="181"/>
      <c r="AE219" s="181" t="s">
        <v>2830</v>
      </c>
      <c r="AF219" s="470" t="str">
        <f>VLOOKUP(U219,MOVIL!$C:$CG,3,0)</f>
        <v>SOCIO-AFILIADO</v>
      </c>
      <c r="AG219" s="110">
        <f t="shared" si="240"/>
        <v>4497300</v>
      </c>
      <c r="AH219" s="110">
        <f t="shared" si="241"/>
        <v>537</v>
      </c>
      <c r="AI219" s="182">
        <f t="shared" si="239"/>
        <v>3149000</v>
      </c>
      <c r="AJ219" s="184" t="str">
        <f t="shared" si="242"/>
        <v>11,5%</v>
      </c>
      <c r="AK219" s="182">
        <f t="shared" si="238"/>
        <v>362135</v>
      </c>
      <c r="AL219" s="182">
        <f t="shared" si="243"/>
        <v>110215.00000000001</v>
      </c>
      <c r="AM219" s="182">
        <f t="shared" si="244"/>
        <v>13036.859999999999</v>
      </c>
      <c r="AN219" s="182">
        <f t="shared" si="245"/>
        <v>2786865</v>
      </c>
      <c r="AO219" s="182">
        <f t="shared" si="246"/>
        <v>1348300</v>
      </c>
      <c r="AP219" s="182"/>
      <c r="AQ219" s="417">
        <v>45778</v>
      </c>
    </row>
    <row r="220" spans="1:43" s="329" customFormat="1" ht="16.5" hidden="1" customHeight="1" x14ac:dyDescent="0.25">
      <c r="A220" s="341">
        <v>1</v>
      </c>
      <c r="B220" s="375" t="s">
        <v>2040</v>
      </c>
      <c r="C220" s="375" t="s">
        <v>2935</v>
      </c>
      <c r="D220" s="376">
        <v>45784</v>
      </c>
      <c r="E220" s="474">
        <v>64</v>
      </c>
      <c r="F220" s="474" t="s">
        <v>182</v>
      </c>
      <c r="G220" s="474" t="s">
        <v>1952</v>
      </c>
      <c r="H220" s="474" t="s">
        <v>1952</v>
      </c>
      <c r="I220" s="474" t="s">
        <v>2395</v>
      </c>
      <c r="J220" s="474">
        <v>5</v>
      </c>
      <c r="K220" s="474">
        <v>35</v>
      </c>
      <c r="L220" s="416">
        <v>45803</v>
      </c>
      <c r="M220" s="344">
        <v>0.25</v>
      </c>
      <c r="N220" s="416">
        <v>45807</v>
      </c>
      <c r="O220" s="379">
        <v>0.33333333333333331</v>
      </c>
      <c r="P220" s="381" t="s">
        <v>2533</v>
      </c>
      <c r="Q220" s="378" t="s">
        <v>2534</v>
      </c>
      <c r="R220" s="333" t="s">
        <v>2490</v>
      </c>
      <c r="S220" s="393">
        <v>91257</v>
      </c>
      <c r="T220" s="393">
        <v>141554</v>
      </c>
      <c r="U220" s="336">
        <v>342</v>
      </c>
      <c r="V220" s="181" t="str">
        <f>VLOOKUP(U220,MOVIL!$C$7:CA374,2,0)</f>
        <v>GEU346</v>
      </c>
      <c r="W220" s="181" t="str">
        <f>VLOOKUP(U220,MOVIL!$C$7:$BX$200,5,0)</f>
        <v>ACOSTA CHACON OMAR ALFONSO</v>
      </c>
      <c r="X220" s="309">
        <f>VLOOKUP(V220,MOVIL!$D$7:BY376,6,0)</f>
        <v>3219962841</v>
      </c>
      <c r="Y220" s="336">
        <v>4734000</v>
      </c>
      <c r="Z220" s="181"/>
      <c r="AA220" s="181"/>
      <c r="AB220" s="182">
        <f t="shared" si="230"/>
        <v>4734000</v>
      </c>
      <c r="AC220" s="181"/>
      <c r="AD220" s="181"/>
      <c r="AE220" s="181" t="s">
        <v>2830</v>
      </c>
      <c r="AF220" s="470" t="str">
        <f>VLOOKUP(U220,MOVIL!$C:$CG,3,0)</f>
        <v>SOCIO</v>
      </c>
      <c r="AG220" s="110">
        <f t="shared" si="240"/>
        <v>4734000</v>
      </c>
      <c r="AH220" s="110">
        <f t="shared" si="241"/>
        <v>342</v>
      </c>
      <c r="AI220" s="182">
        <f t="shared" si="239"/>
        <v>4024000</v>
      </c>
      <c r="AJ220" s="184" t="str">
        <f t="shared" si="242"/>
        <v>7,5%</v>
      </c>
      <c r="AK220" s="182">
        <f t="shared" si="238"/>
        <v>301800</v>
      </c>
      <c r="AL220" s="182">
        <f t="shared" si="243"/>
        <v>140840</v>
      </c>
      <c r="AM220" s="182">
        <f t="shared" si="244"/>
        <v>16659.359999999997</v>
      </c>
      <c r="AN220" s="182">
        <f t="shared" si="245"/>
        <v>3722200</v>
      </c>
      <c r="AO220" s="182">
        <f t="shared" si="246"/>
        <v>710000</v>
      </c>
      <c r="AP220" s="182"/>
      <c r="AQ220" s="417">
        <v>45778</v>
      </c>
    </row>
    <row r="221" spans="1:43" s="329" customFormat="1" ht="16.5" hidden="1" customHeight="1" x14ac:dyDescent="0.25">
      <c r="A221" s="175">
        <v>7</v>
      </c>
      <c r="B221" s="341">
        <v>8</v>
      </c>
      <c r="C221" s="456" t="s">
        <v>1896</v>
      </c>
      <c r="D221" s="376">
        <v>45791</v>
      </c>
      <c r="E221" s="377">
        <v>149</v>
      </c>
      <c r="F221" s="474" t="s">
        <v>212</v>
      </c>
      <c r="G221" s="474" t="s">
        <v>2451</v>
      </c>
      <c r="H221" s="474" t="s">
        <v>2460</v>
      </c>
      <c r="I221" s="474" t="s">
        <v>2055</v>
      </c>
      <c r="J221" s="474">
        <v>2</v>
      </c>
      <c r="K221" s="474">
        <v>31</v>
      </c>
      <c r="L221" s="416">
        <v>45803</v>
      </c>
      <c r="M221" s="344" t="s">
        <v>2452</v>
      </c>
      <c r="N221" s="416">
        <v>45804</v>
      </c>
      <c r="O221" s="379" t="s">
        <v>2347</v>
      </c>
      <c r="P221" s="381" t="s">
        <v>1920</v>
      </c>
      <c r="Q221" s="378">
        <v>3142959095</v>
      </c>
      <c r="R221" s="333"/>
      <c r="S221" s="393">
        <v>91258</v>
      </c>
      <c r="T221" s="393">
        <v>141555</v>
      </c>
      <c r="U221" s="336">
        <v>365</v>
      </c>
      <c r="V221" s="181" t="str">
        <f>VLOOKUP(U221,MOVIL!$C$7:CA389,2,0)</f>
        <v>GUU603</v>
      </c>
      <c r="W221" s="181" t="str">
        <f>VLOOKUP(U221,MOVIL!$C$7:$BX$200,5,0)</f>
        <v>PRIETO ANGEL ALBERTO</v>
      </c>
      <c r="X221" s="309">
        <f>VLOOKUP(V221,MOVIL!$D$7:BY391,6,0)</f>
        <v>3115313145</v>
      </c>
      <c r="Y221" s="336">
        <v>2498500</v>
      </c>
      <c r="Z221" s="181"/>
      <c r="AA221" s="181"/>
      <c r="AB221" s="182">
        <f t="shared" si="230"/>
        <v>2498500</v>
      </c>
      <c r="AC221" s="181"/>
      <c r="AD221" s="181"/>
      <c r="AE221" s="181" t="s">
        <v>2830</v>
      </c>
      <c r="AF221" s="470" t="str">
        <f>VLOOKUP(U221,MOVIL!$C:$CG,3,0)</f>
        <v>SOCIO</v>
      </c>
      <c r="AG221" s="110">
        <f t="shared" si="240"/>
        <v>2498500</v>
      </c>
      <c r="AH221" s="110">
        <f t="shared" si="241"/>
        <v>365</v>
      </c>
      <c r="AI221" s="182">
        <f t="shared" si="239"/>
        <v>2124000</v>
      </c>
      <c r="AJ221" s="184" t="str">
        <f t="shared" si="242"/>
        <v>7,5%</v>
      </c>
      <c r="AK221" s="182">
        <f t="shared" si="238"/>
        <v>159300</v>
      </c>
      <c r="AL221" s="182">
        <f t="shared" si="243"/>
        <v>74340</v>
      </c>
      <c r="AM221" s="182">
        <f t="shared" si="244"/>
        <v>8793.3599999999988</v>
      </c>
      <c r="AN221" s="182">
        <f t="shared" si="245"/>
        <v>1964700</v>
      </c>
      <c r="AO221" s="182">
        <f t="shared" si="246"/>
        <v>374500</v>
      </c>
      <c r="AP221" s="182"/>
      <c r="AQ221" s="417">
        <v>45778</v>
      </c>
    </row>
    <row r="222" spans="1:43" s="329" customFormat="1" ht="16.5" hidden="1" customHeight="1" x14ac:dyDescent="0.25">
      <c r="A222" s="175">
        <v>8</v>
      </c>
      <c r="B222" s="341">
        <v>8</v>
      </c>
      <c r="C222" s="456" t="s">
        <v>1896</v>
      </c>
      <c r="D222" s="376">
        <v>45791</v>
      </c>
      <c r="E222" s="377">
        <v>210</v>
      </c>
      <c r="F222" s="474" t="s">
        <v>271</v>
      </c>
      <c r="G222" s="474" t="s">
        <v>2453</v>
      </c>
      <c r="H222" s="474" t="s">
        <v>2260</v>
      </c>
      <c r="I222" s="474" t="s">
        <v>2070</v>
      </c>
      <c r="J222" s="474">
        <v>2</v>
      </c>
      <c r="K222" s="474">
        <v>37</v>
      </c>
      <c r="L222" s="416">
        <v>45803</v>
      </c>
      <c r="M222" s="344" t="s">
        <v>2353</v>
      </c>
      <c r="N222" s="416">
        <v>45804</v>
      </c>
      <c r="O222" s="379" t="s">
        <v>2384</v>
      </c>
      <c r="P222" s="381" t="s">
        <v>2071</v>
      </c>
      <c r="Q222" s="378">
        <v>3102332918</v>
      </c>
      <c r="R222" s="333"/>
      <c r="S222" s="393">
        <v>91259</v>
      </c>
      <c r="T222" s="393">
        <v>141556</v>
      </c>
      <c r="U222" s="336">
        <v>387</v>
      </c>
      <c r="V222" s="181" t="str">
        <f>VLOOKUP(U222,MOVIL!$C$7:CA390,2,0)</f>
        <v>LZM397</v>
      </c>
      <c r="W222" s="181" t="str">
        <f>VLOOKUP(U222,MOVIL!$C$7:$BX$200,5,0)</f>
        <v>ORTEGON SIERRA CARLOS EDUARDO</v>
      </c>
      <c r="X222" s="309">
        <f>VLOOKUP(V222,MOVIL!$D$7:BY392,6,0)</f>
        <v>3136114788</v>
      </c>
      <c r="Y222" s="336">
        <v>3682000</v>
      </c>
      <c r="Z222" s="181"/>
      <c r="AA222" s="181"/>
      <c r="AB222" s="182">
        <f t="shared" si="230"/>
        <v>3682000</v>
      </c>
      <c r="AC222" s="181"/>
      <c r="AD222" s="181"/>
      <c r="AE222" s="181" t="s">
        <v>2830</v>
      </c>
      <c r="AF222" s="470" t="str">
        <f>VLOOKUP(U222,MOVIL!$C:$CG,3,0)</f>
        <v>SOCIO-AFILIADO</v>
      </c>
      <c r="AG222" s="110">
        <f t="shared" si="240"/>
        <v>3682000</v>
      </c>
      <c r="AH222" s="110">
        <f t="shared" si="241"/>
        <v>387</v>
      </c>
      <c r="AI222" s="182">
        <f t="shared" si="239"/>
        <v>2578000</v>
      </c>
      <c r="AJ222" s="184" t="str">
        <f t="shared" si="242"/>
        <v>11,5%</v>
      </c>
      <c r="AK222" s="182">
        <f t="shared" si="238"/>
        <v>296470</v>
      </c>
      <c r="AL222" s="182">
        <f t="shared" si="243"/>
        <v>90230.000000000015</v>
      </c>
      <c r="AM222" s="182">
        <f t="shared" si="244"/>
        <v>10672.919999999998</v>
      </c>
      <c r="AN222" s="182">
        <f t="shared" si="245"/>
        <v>2281530</v>
      </c>
      <c r="AO222" s="182">
        <f t="shared" si="246"/>
        <v>1104000</v>
      </c>
      <c r="AP222" s="182"/>
      <c r="AQ222" s="417">
        <v>45778</v>
      </c>
    </row>
    <row r="223" spans="1:43" s="329" customFormat="1" ht="16.5" hidden="1" customHeight="1" x14ac:dyDescent="0.25">
      <c r="A223" s="175"/>
      <c r="B223" s="341"/>
      <c r="C223" s="330" t="s">
        <v>2937</v>
      </c>
      <c r="D223" s="376">
        <v>45797</v>
      </c>
      <c r="E223" s="377">
        <v>29</v>
      </c>
      <c r="F223" s="474" t="s">
        <v>2494</v>
      </c>
      <c r="G223" s="474" t="s">
        <v>2495</v>
      </c>
      <c r="H223" s="474" t="s">
        <v>2887</v>
      </c>
      <c r="I223" s="474" t="s">
        <v>1940</v>
      </c>
      <c r="J223" s="474">
        <v>4</v>
      </c>
      <c r="K223" s="474">
        <v>25</v>
      </c>
      <c r="L223" s="416">
        <v>45803</v>
      </c>
      <c r="M223" s="344">
        <v>0.125</v>
      </c>
      <c r="N223" s="416">
        <v>45806</v>
      </c>
      <c r="O223" s="379" t="s">
        <v>2496</v>
      </c>
      <c r="P223" s="381" t="s">
        <v>2497</v>
      </c>
      <c r="Q223" s="378">
        <v>3204159341</v>
      </c>
      <c r="R223" s="333" t="s">
        <v>2542</v>
      </c>
      <c r="S223" s="393">
        <v>91260</v>
      </c>
      <c r="T223" s="393">
        <v>141557</v>
      </c>
      <c r="U223" s="336">
        <v>378</v>
      </c>
      <c r="V223" s="181" t="str">
        <f>VLOOKUP(U223,MOVIL!$C$7:CA383,2,0)</f>
        <v>GUR220</v>
      </c>
      <c r="W223" s="181" t="str">
        <f>VLOOKUP(U223,MOVIL!$C$7:$BX$200,5,0)</f>
        <v>CARRILLO BARBOSA HENRY MAURICIO</v>
      </c>
      <c r="X223" s="309">
        <f>VLOOKUP(V223,MOVIL!$D$7:BY385,6,0)</f>
        <v>3104471262</v>
      </c>
      <c r="Y223" s="336">
        <v>5680800</v>
      </c>
      <c r="Z223" s="181"/>
      <c r="AA223" s="181"/>
      <c r="AB223" s="182">
        <f t="shared" si="230"/>
        <v>5680800</v>
      </c>
      <c r="AC223" s="181"/>
      <c r="AD223" s="181"/>
      <c r="AE223" s="181" t="s">
        <v>2830</v>
      </c>
      <c r="AF223" s="470" t="str">
        <f>VLOOKUP(U223,MOVIL!$C:$CG,3,0)</f>
        <v>SOCIO</v>
      </c>
      <c r="AG223" s="110">
        <f t="shared" si="240"/>
        <v>5680800</v>
      </c>
      <c r="AH223" s="110">
        <f t="shared" si="241"/>
        <v>378</v>
      </c>
      <c r="AI223" s="182">
        <f t="shared" si="239"/>
        <v>4829000</v>
      </c>
      <c r="AJ223" s="184" t="str">
        <f t="shared" si="242"/>
        <v>7,5%</v>
      </c>
      <c r="AK223" s="182">
        <f t="shared" si="238"/>
        <v>362175</v>
      </c>
      <c r="AL223" s="182">
        <f t="shared" si="243"/>
        <v>169015.00000000003</v>
      </c>
      <c r="AM223" s="182">
        <f t="shared" si="244"/>
        <v>19992.059999999998</v>
      </c>
      <c r="AN223" s="182">
        <f t="shared" si="245"/>
        <v>4466825</v>
      </c>
      <c r="AO223" s="182">
        <f t="shared" si="246"/>
        <v>851800</v>
      </c>
      <c r="AP223" s="182"/>
      <c r="AQ223" s="417">
        <v>45778</v>
      </c>
    </row>
    <row r="224" spans="1:43" s="329" customFormat="1" ht="16.5" hidden="1" customHeight="1" x14ac:dyDescent="0.25">
      <c r="A224" s="175"/>
      <c r="B224" s="341"/>
      <c r="C224" s="330" t="s">
        <v>2937</v>
      </c>
      <c r="D224" s="376">
        <v>45797</v>
      </c>
      <c r="E224" s="377">
        <v>29</v>
      </c>
      <c r="F224" s="474" t="s">
        <v>2544</v>
      </c>
      <c r="G224" s="474" t="s">
        <v>2495</v>
      </c>
      <c r="H224" s="474" t="s">
        <v>2887</v>
      </c>
      <c r="I224" s="474" t="s">
        <v>1940</v>
      </c>
      <c r="J224" s="474">
        <v>4</v>
      </c>
      <c r="K224" s="474">
        <v>25</v>
      </c>
      <c r="L224" s="416">
        <v>45803</v>
      </c>
      <c r="M224" s="344">
        <v>0.125</v>
      </c>
      <c r="N224" s="416">
        <v>45806</v>
      </c>
      <c r="O224" s="379" t="s">
        <v>2496</v>
      </c>
      <c r="P224" s="381" t="s">
        <v>2497</v>
      </c>
      <c r="Q224" s="378">
        <v>3204159341</v>
      </c>
      <c r="R224" s="333" t="s">
        <v>2542</v>
      </c>
      <c r="S224" s="393">
        <v>91260</v>
      </c>
      <c r="T224" s="393">
        <v>141558</v>
      </c>
      <c r="U224" s="336">
        <v>207</v>
      </c>
      <c r="V224" s="181" t="str">
        <f>VLOOKUP(U224,MOVIL!$C$7:CA384,2,0)</f>
        <v>EXX683</v>
      </c>
      <c r="W224" s="181" t="str">
        <f>VLOOKUP(U224,MOVIL!$C$7:$BX$200,5,0)</f>
        <v xml:space="preserve">CAÑIZARES CHACON RICARDO </v>
      </c>
      <c r="X224" s="309">
        <f>VLOOKUP(V224,MOVIL!$D$7:BY386,6,0)</f>
        <v>3112696561</v>
      </c>
      <c r="Y224" s="336">
        <v>5680800</v>
      </c>
      <c r="Z224" s="181"/>
      <c r="AA224" s="181"/>
      <c r="AB224" s="182">
        <f t="shared" si="230"/>
        <v>5680800</v>
      </c>
      <c r="AC224" s="181"/>
      <c r="AD224" s="181"/>
      <c r="AE224" s="181" t="s">
        <v>2830</v>
      </c>
      <c r="AF224" s="470" t="str">
        <f>VLOOKUP(U224,MOVIL!$C:$CG,3,0)</f>
        <v>SOCIO</v>
      </c>
      <c r="AG224" s="110">
        <f t="shared" si="240"/>
        <v>5680800</v>
      </c>
      <c r="AH224" s="110">
        <f t="shared" si="241"/>
        <v>207</v>
      </c>
      <c r="AI224" s="182">
        <f t="shared" si="239"/>
        <v>4829000</v>
      </c>
      <c r="AJ224" s="184" t="str">
        <f t="shared" si="242"/>
        <v>7,5%</v>
      </c>
      <c r="AK224" s="182">
        <f t="shared" si="238"/>
        <v>362175</v>
      </c>
      <c r="AL224" s="182">
        <f t="shared" si="243"/>
        <v>169015.00000000003</v>
      </c>
      <c r="AM224" s="182">
        <f t="shared" si="244"/>
        <v>19992.059999999998</v>
      </c>
      <c r="AN224" s="182">
        <f t="shared" si="245"/>
        <v>4466825</v>
      </c>
      <c r="AO224" s="182">
        <f t="shared" si="246"/>
        <v>851800</v>
      </c>
      <c r="AP224" s="182"/>
      <c r="AQ224" s="417">
        <v>45778</v>
      </c>
    </row>
    <row r="225" spans="1:43" s="329" customFormat="1" ht="16.5" hidden="1" customHeight="1" x14ac:dyDescent="0.25">
      <c r="A225" s="175">
        <v>1</v>
      </c>
      <c r="B225" s="341"/>
      <c r="C225" s="375" t="s">
        <v>2936</v>
      </c>
      <c r="D225" s="376">
        <v>45797</v>
      </c>
      <c r="E225" s="377">
        <v>193</v>
      </c>
      <c r="F225" s="474" t="s">
        <v>254</v>
      </c>
      <c r="G225" s="474" t="s">
        <v>2537</v>
      </c>
      <c r="H225" s="474" t="s">
        <v>538</v>
      </c>
      <c r="I225" s="474" t="s">
        <v>2538</v>
      </c>
      <c r="J225" s="474">
        <v>1</v>
      </c>
      <c r="K225" s="474">
        <v>20</v>
      </c>
      <c r="L225" s="416">
        <v>45803</v>
      </c>
      <c r="M225" s="344">
        <v>0.25</v>
      </c>
      <c r="N225" s="416">
        <v>45803</v>
      </c>
      <c r="O225" s="379">
        <v>0.66666666666666663</v>
      </c>
      <c r="P225" s="381" t="s">
        <v>2539</v>
      </c>
      <c r="Q225" s="378">
        <v>3102019919</v>
      </c>
      <c r="R225" s="333" t="s">
        <v>2540</v>
      </c>
      <c r="S225" s="393">
        <v>91262</v>
      </c>
      <c r="T225" s="393">
        <v>141559</v>
      </c>
      <c r="U225" s="336">
        <v>52</v>
      </c>
      <c r="V225" s="181" t="str">
        <f>VLOOKUP(U225,MOVIL!$C$7:CA423,2,0)</f>
        <v>NHT929</v>
      </c>
      <c r="W225" s="181" t="str">
        <f>VLOOKUP(U225,MOVIL!$C$7:$BX$200,5,0)</f>
        <v>CARREÑO RAMIREZ JHON ARTURO</v>
      </c>
      <c r="X225" s="309">
        <f>VLOOKUP(V225,MOVIL!$D$7:BY425,6,0)</f>
        <v>3105144527</v>
      </c>
      <c r="Y225" s="336">
        <v>1420200</v>
      </c>
      <c r="Z225" s="181"/>
      <c r="AA225" s="181"/>
      <c r="AB225" s="182">
        <f t="shared" si="230"/>
        <v>1420200</v>
      </c>
      <c r="AC225" s="181"/>
      <c r="AD225" s="181"/>
      <c r="AE225" s="181" t="s">
        <v>2830</v>
      </c>
      <c r="AF225" s="470" t="str">
        <f>VLOOKUP(U225,MOVIL!$C:$CG,3,0)</f>
        <v>SOCIO</v>
      </c>
      <c r="AG225" s="110">
        <f t="shared" si="240"/>
        <v>1420200</v>
      </c>
      <c r="AH225" s="110">
        <f t="shared" si="241"/>
        <v>52</v>
      </c>
      <c r="AI225" s="182">
        <f t="shared" si="239"/>
        <v>1208000</v>
      </c>
      <c r="AJ225" s="184" t="str">
        <f t="shared" si="242"/>
        <v>7,5%</v>
      </c>
      <c r="AK225" s="182">
        <f t="shared" si="238"/>
        <v>90600</v>
      </c>
      <c r="AL225" s="182">
        <f t="shared" si="243"/>
        <v>42280.000000000007</v>
      </c>
      <c r="AM225" s="182">
        <f t="shared" si="244"/>
        <v>5001.12</v>
      </c>
      <c r="AN225" s="182">
        <f t="shared" si="245"/>
        <v>1117400</v>
      </c>
      <c r="AO225" s="182">
        <f t="shared" si="246"/>
        <v>212200</v>
      </c>
      <c r="AP225" s="182"/>
      <c r="AQ225" s="417">
        <v>45778</v>
      </c>
    </row>
    <row r="226" spans="1:43" s="329" customFormat="1" ht="16.5" hidden="1" customHeight="1" x14ac:dyDescent="0.25">
      <c r="A226" s="453">
        <v>3</v>
      </c>
      <c r="B226" s="375" t="s">
        <v>2048</v>
      </c>
      <c r="C226" s="375" t="s">
        <v>2935</v>
      </c>
      <c r="D226" s="376">
        <v>45784</v>
      </c>
      <c r="E226" s="474">
        <v>265</v>
      </c>
      <c r="F226" s="474" t="s">
        <v>2399</v>
      </c>
      <c r="G226" s="474" t="s">
        <v>2400</v>
      </c>
      <c r="H226" s="474" t="s">
        <v>2207</v>
      </c>
      <c r="I226" s="474" t="s">
        <v>1959</v>
      </c>
      <c r="J226" s="474">
        <v>4</v>
      </c>
      <c r="K226" s="474">
        <v>35</v>
      </c>
      <c r="L226" s="416">
        <v>45804</v>
      </c>
      <c r="M226" s="344">
        <v>0.125</v>
      </c>
      <c r="N226" s="416">
        <v>45807</v>
      </c>
      <c r="O226" s="379">
        <v>0.58333333333333337</v>
      </c>
      <c r="P226" s="381" t="s">
        <v>2401</v>
      </c>
      <c r="Q226" s="378" t="s">
        <v>1961</v>
      </c>
      <c r="R226" s="333"/>
      <c r="S226" s="393">
        <v>91288</v>
      </c>
      <c r="T226" s="393">
        <v>141631</v>
      </c>
      <c r="U226" s="336">
        <v>390</v>
      </c>
      <c r="V226" s="181" t="str">
        <f>VLOOKUP(U226,MOVIL!$C$7:CA376,2,0)</f>
        <v>KNZ843</v>
      </c>
      <c r="W226" s="181" t="str">
        <f>VLOOKUP(U226,MOVIL!$C$7:$BX$200,5,0)</f>
        <v>SEPULVEDA FIGUEROA JULIO CESAR</v>
      </c>
      <c r="X226" s="309">
        <f>VLOOKUP(V226,MOVIL!$D$7:BY378,6,0)</f>
        <v>3202728427</v>
      </c>
      <c r="Y226" s="336">
        <v>5786000</v>
      </c>
      <c r="Z226" s="181">
        <v>1</v>
      </c>
      <c r="AA226" s="181">
        <v>1367600</v>
      </c>
      <c r="AB226" s="182">
        <f t="shared" si="230"/>
        <v>7153600</v>
      </c>
      <c r="AC226" s="181"/>
      <c r="AD226" s="181"/>
      <c r="AE226" s="181" t="s">
        <v>2830</v>
      </c>
      <c r="AF226" s="470" t="str">
        <f>VLOOKUP(U226,MOVIL!$C:$CG,3,0)</f>
        <v>SOCIO</v>
      </c>
      <c r="AG226" s="110">
        <f t="shared" si="240"/>
        <v>7153600</v>
      </c>
      <c r="AH226" s="110">
        <f t="shared" si="241"/>
        <v>390</v>
      </c>
      <c r="AI226" s="182">
        <f t="shared" si="239"/>
        <v>6081000</v>
      </c>
      <c r="AJ226" s="184" t="str">
        <f t="shared" si="242"/>
        <v>7,5%</v>
      </c>
      <c r="AK226" s="182">
        <f t="shared" si="238"/>
        <v>456075</v>
      </c>
      <c r="AL226" s="182">
        <f t="shared" si="243"/>
        <v>212835.00000000003</v>
      </c>
      <c r="AM226" s="182">
        <f t="shared" si="244"/>
        <v>25175.339999999997</v>
      </c>
      <c r="AN226" s="182">
        <f t="shared" si="245"/>
        <v>5624925</v>
      </c>
      <c r="AO226" s="182">
        <f t="shared" si="246"/>
        <v>1072600</v>
      </c>
      <c r="AP226" s="182"/>
      <c r="AQ226" s="417">
        <v>45778</v>
      </c>
    </row>
    <row r="227" spans="1:43" s="329" customFormat="1" ht="16.5" hidden="1" customHeight="1" x14ac:dyDescent="0.25">
      <c r="A227" s="453">
        <v>4</v>
      </c>
      <c r="B227" s="375" t="s">
        <v>2050</v>
      </c>
      <c r="C227" s="375" t="s">
        <v>2935</v>
      </c>
      <c r="D227" s="376">
        <v>45784</v>
      </c>
      <c r="E227" s="474">
        <v>42</v>
      </c>
      <c r="F227" s="474" t="s">
        <v>91</v>
      </c>
      <c r="G227" s="474" t="s">
        <v>2402</v>
      </c>
      <c r="H227" s="474" t="s">
        <v>2402</v>
      </c>
      <c r="I227" s="474" t="s">
        <v>2403</v>
      </c>
      <c r="J227" s="474">
        <v>4</v>
      </c>
      <c r="K227" s="474">
        <v>25</v>
      </c>
      <c r="L227" s="416">
        <v>45804</v>
      </c>
      <c r="M227" s="344">
        <v>6.9444444444444441E-3</v>
      </c>
      <c r="N227" s="416">
        <v>45807</v>
      </c>
      <c r="O227" s="379">
        <v>0.52083333333333337</v>
      </c>
      <c r="P227" s="381" t="s">
        <v>2404</v>
      </c>
      <c r="Q227" s="378">
        <v>3185023339</v>
      </c>
      <c r="R227" s="333" t="s">
        <v>2545</v>
      </c>
      <c r="S227" s="393">
        <v>91289</v>
      </c>
      <c r="T227" s="393">
        <v>141633</v>
      </c>
      <c r="U227" s="336">
        <v>495</v>
      </c>
      <c r="V227" s="181" t="str">
        <f>VLOOKUP(U227,MOVIL!$C$7:CA376,2,0)</f>
        <v>NOX319</v>
      </c>
      <c r="W227" s="181" t="str">
        <f>VLOOKUP(U227,MOVIL!$C$7:$BX$200,5,0)</f>
        <v>PINZON ARAQUE TEOFILO</v>
      </c>
      <c r="X227" s="309">
        <f>VLOOKUP(V227,MOVIL!$D$7:BY378,6,0)</f>
        <v>3102847456</v>
      </c>
      <c r="Y227" s="336">
        <v>2498500</v>
      </c>
      <c r="Z227" s="181">
        <v>1</v>
      </c>
      <c r="AA227" s="181">
        <v>1052000</v>
      </c>
      <c r="AB227" s="182">
        <f t="shared" si="230"/>
        <v>3550500</v>
      </c>
      <c r="AC227" s="181"/>
      <c r="AD227" s="181"/>
      <c r="AE227" s="181" t="s">
        <v>2830</v>
      </c>
      <c r="AF227" s="470" t="str">
        <f>VLOOKUP(U227,MOVIL!$C:$CG,3,0)</f>
        <v>SOCIO</v>
      </c>
      <c r="AG227" s="110">
        <f t="shared" si="240"/>
        <v>3550500</v>
      </c>
      <c r="AH227" s="110">
        <f t="shared" si="241"/>
        <v>495</v>
      </c>
      <c r="AI227" s="182">
        <f>ROUNDUP((IF(AF227="SOCIO",(AG227*0.9),(AG227*0.7))),-3)</f>
        <v>3196000</v>
      </c>
      <c r="AJ227" s="184" t="str">
        <f t="shared" si="242"/>
        <v>7,5%</v>
      </c>
      <c r="AK227" s="182">
        <f t="shared" si="238"/>
        <v>239700</v>
      </c>
      <c r="AL227" s="182">
        <f t="shared" si="243"/>
        <v>111860.00000000001</v>
      </c>
      <c r="AM227" s="182">
        <f t="shared" si="244"/>
        <v>13231.439999999999</v>
      </c>
      <c r="AN227" s="182">
        <f t="shared" si="245"/>
        <v>2956300</v>
      </c>
      <c r="AO227" s="182">
        <f t="shared" si="246"/>
        <v>354500</v>
      </c>
      <c r="AP227" s="182"/>
      <c r="AQ227" s="417">
        <v>45778</v>
      </c>
    </row>
    <row r="228" spans="1:43" s="329" customFormat="1" ht="16.5" hidden="1" customHeight="1" x14ac:dyDescent="0.25">
      <c r="A228" s="453">
        <v>4</v>
      </c>
      <c r="B228" s="375" t="s">
        <v>2050</v>
      </c>
      <c r="C228" s="375" t="s">
        <v>2935</v>
      </c>
      <c r="D228" s="376">
        <v>45784</v>
      </c>
      <c r="E228" s="474">
        <v>42</v>
      </c>
      <c r="F228" s="474" t="s">
        <v>91</v>
      </c>
      <c r="G228" s="474" t="s">
        <v>2402</v>
      </c>
      <c r="H228" s="474" t="s">
        <v>2402</v>
      </c>
      <c r="I228" s="474" t="s">
        <v>2403</v>
      </c>
      <c r="J228" s="474">
        <v>4</v>
      </c>
      <c r="K228" s="474">
        <v>25</v>
      </c>
      <c r="L228" s="416">
        <v>45804</v>
      </c>
      <c r="M228" s="344">
        <v>6.9444444444444441E-3</v>
      </c>
      <c r="N228" s="416">
        <v>45807</v>
      </c>
      <c r="O228" s="379">
        <v>0.52083333333333337</v>
      </c>
      <c r="P228" s="381" t="s">
        <v>2404</v>
      </c>
      <c r="Q228" s="378">
        <v>3185023339</v>
      </c>
      <c r="R228" s="333" t="s">
        <v>2545</v>
      </c>
      <c r="S228" s="393">
        <v>91289</v>
      </c>
      <c r="T228" s="393">
        <v>141632</v>
      </c>
      <c r="U228" s="336">
        <v>333</v>
      </c>
      <c r="V228" s="181" t="str">
        <f>VLOOKUP(U228,MOVIL!$C$7:CA377,2,0)</f>
        <v>PMW 260</v>
      </c>
      <c r="W228" s="181" t="str">
        <f>VLOOKUP(U228,MOVIL!$C$7:$BX$200,5,0)</f>
        <v>MALDONADO CARLOS MARIO</v>
      </c>
      <c r="X228" s="309" t="str">
        <f>VLOOKUP(V228,MOVIL!$D$7:BY379,6,0)</f>
        <v>315 6454509</v>
      </c>
      <c r="Y228" s="336">
        <v>2498500</v>
      </c>
      <c r="Z228" s="181">
        <v>1</v>
      </c>
      <c r="AA228" s="181">
        <v>1052000</v>
      </c>
      <c r="AB228" s="182">
        <f t="shared" si="230"/>
        <v>3550500</v>
      </c>
      <c r="AC228" s="181"/>
      <c r="AD228" s="181"/>
      <c r="AE228" s="181" t="s">
        <v>2830</v>
      </c>
      <c r="AF228" s="470" t="str">
        <f>VLOOKUP(U228,MOVIL!$C:$CG,3,0)</f>
        <v>SOCIO</v>
      </c>
      <c r="AG228" s="110">
        <f t="shared" si="240"/>
        <v>3550500</v>
      </c>
      <c r="AH228" s="110">
        <f t="shared" si="241"/>
        <v>333</v>
      </c>
      <c r="AI228" s="182">
        <f>ROUNDUP((IF(AF228="SOCIO",(AG228*0.85),(AG228*0.7))),-3)</f>
        <v>3018000</v>
      </c>
      <c r="AJ228" s="184" t="str">
        <f t="shared" si="242"/>
        <v>7,5%</v>
      </c>
      <c r="AK228" s="182">
        <f t="shared" si="238"/>
        <v>226350</v>
      </c>
      <c r="AL228" s="182">
        <f t="shared" si="243"/>
        <v>105630.00000000001</v>
      </c>
      <c r="AM228" s="182">
        <f t="shared" si="244"/>
        <v>12494.519999999999</v>
      </c>
      <c r="AN228" s="182">
        <f t="shared" si="245"/>
        <v>2791650</v>
      </c>
      <c r="AO228" s="182">
        <f t="shared" si="246"/>
        <v>532500</v>
      </c>
      <c r="AP228" s="182"/>
      <c r="AQ228" s="417">
        <v>45778</v>
      </c>
    </row>
    <row r="229" spans="1:43" s="329" customFormat="1" ht="16.5" hidden="1" customHeight="1" x14ac:dyDescent="0.25">
      <c r="A229" s="452">
        <v>9</v>
      </c>
      <c r="B229" s="341">
        <v>8</v>
      </c>
      <c r="C229" s="375" t="s">
        <v>1896</v>
      </c>
      <c r="D229" s="376">
        <v>45791</v>
      </c>
      <c r="E229" s="377">
        <v>158</v>
      </c>
      <c r="F229" s="474" t="s">
        <v>220</v>
      </c>
      <c r="G229" s="474" t="s">
        <v>2454</v>
      </c>
      <c r="H229" s="474" t="s">
        <v>2461</v>
      </c>
      <c r="I229" s="474" t="s">
        <v>2055</v>
      </c>
      <c r="J229" s="474">
        <v>2</v>
      </c>
      <c r="K229" s="474">
        <v>44</v>
      </c>
      <c r="L229" s="416">
        <v>45804</v>
      </c>
      <c r="M229" s="344">
        <v>0.1875</v>
      </c>
      <c r="N229" s="416">
        <v>45805</v>
      </c>
      <c r="O229" s="379" t="s">
        <v>2349</v>
      </c>
      <c r="P229" s="381" t="s">
        <v>2455</v>
      </c>
      <c r="Q229" s="378">
        <v>3005908010</v>
      </c>
      <c r="R229" s="333"/>
      <c r="S229" s="393">
        <v>91290</v>
      </c>
      <c r="T229" s="393">
        <v>141634</v>
      </c>
      <c r="U229" s="336">
        <v>337</v>
      </c>
      <c r="V229" s="181" t="str">
        <f>VLOOKUP(U229,MOVIL!$C$7:CA391,2,0)</f>
        <v>EXZ209</v>
      </c>
      <c r="W229" s="181" t="str">
        <f>VLOOKUP(U229,MOVIL!$C$7:$BX$200,5,0)</f>
        <v xml:space="preserve">PINILLA BEJARANO JOSE GIOVANNI  </v>
      </c>
      <c r="X229" s="309">
        <f>VLOOKUP(V229,MOVIL!$D$7:BY393,6,0)</f>
        <v>3118861891</v>
      </c>
      <c r="Y229" s="336">
        <v>11572000</v>
      </c>
      <c r="Z229" s="181"/>
      <c r="AA229" s="181"/>
      <c r="AB229" s="182">
        <f t="shared" si="230"/>
        <v>11572000</v>
      </c>
      <c r="AC229" s="181"/>
      <c r="AD229" s="181"/>
      <c r="AE229" s="181" t="s">
        <v>2830</v>
      </c>
      <c r="AF229" s="470" t="str">
        <f>VLOOKUP(U229,MOVIL!$C:$CG,3,0)</f>
        <v>SOCIO-AFILIADO</v>
      </c>
      <c r="AG229" s="110">
        <f t="shared" si="240"/>
        <v>11572000</v>
      </c>
      <c r="AH229" s="110">
        <f t="shared" si="241"/>
        <v>337</v>
      </c>
      <c r="AI229" s="182">
        <f>ROUNDUP((IF(AF229="SOCIO",(AG229*0.85),(AG229*0.7))),-3)</f>
        <v>8101000</v>
      </c>
      <c r="AJ229" s="184" t="str">
        <f t="shared" si="242"/>
        <v>11,5%</v>
      </c>
      <c r="AK229" s="182">
        <f t="shared" si="238"/>
        <v>931615</v>
      </c>
      <c r="AL229" s="182">
        <f t="shared" si="243"/>
        <v>283535</v>
      </c>
      <c r="AM229" s="182">
        <f t="shared" si="244"/>
        <v>33538.14</v>
      </c>
      <c r="AN229" s="182">
        <f t="shared" si="245"/>
        <v>7169385</v>
      </c>
      <c r="AO229" s="182">
        <f t="shared" si="246"/>
        <v>3471000</v>
      </c>
      <c r="AP229" s="182"/>
      <c r="AQ229" s="417">
        <v>45778</v>
      </c>
    </row>
    <row r="230" spans="1:43" s="329" customFormat="1" ht="16.5" hidden="1" customHeight="1" x14ac:dyDescent="0.25">
      <c r="A230" s="175">
        <v>10</v>
      </c>
      <c r="B230" s="341">
        <v>8</v>
      </c>
      <c r="C230" s="375" t="s">
        <v>1896</v>
      </c>
      <c r="D230" s="376">
        <v>45791</v>
      </c>
      <c r="E230" s="377">
        <v>287</v>
      </c>
      <c r="F230" s="474" t="s">
        <v>344</v>
      </c>
      <c r="G230" s="474" t="s">
        <v>2456</v>
      </c>
      <c r="H230" s="474" t="s">
        <v>1952</v>
      </c>
      <c r="I230" s="474" t="s">
        <v>2055</v>
      </c>
      <c r="J230" s="474">
        <v>4</v>
      </c>
      <c r="K230" s="474">
        <v>46</v>
      </c>
      <c r="L230" s="416">
        <v>45804</v>
      </c>
      <c r="M230" s="344" t="s">
        <v>2439</v>
      </c>
      <c r="N230" s="416">
        <v>45807</v>
      </c>
      <c r="O230" s="379" t="s">
        <v>2440</v>
      </c>
      <c r="P230" s="381" t="s">
        <v>2257</v>
      </c>
      <c r="Q230" s="378">
        <v>3186357500</v>
      </c>
      <c r="R230" s="333"/>
      <c r="S230" s="393">
        <v>91300</v>
      </c>
      <c r="T230" s="393">
        <v>141636</v>
      </c>
      <c r="U230" s="336">
        <v>414</v>
      </c>
      <c r="V230" s="181" t="str">
        <f>VLOOKUP(U230,MOVIL!$C$7:CA392,2,0)</f>
        <v>NUX774</v>
      </c>
      <c r="W230" s="181" t="str">
        <f>VLOOKUP(U230,MOVIL!$C$7:$BX$200,5,0)</f>
        <v>AREVALO ESGUERRA MICHAEL ANDRES</v>
      </c>
      <c r="X230" s="309">
        <f>VLOOKUP(V230,MOVIL!$D$7:BY394,6,0)</f>
        <v>3005184215</v>
      </c>
      <c r="Y230" s="336">
        <v>6312000</v>
      </c>
      <c r="Z230" s="181"/>
      <c r="AA230" s="181"/>
      <c r="AB230" s="182">
        <f t="shared" si="230"/>
        <v>6312000</v>
      </c>
      <c r="AC230" s="181"/>
      <c r="AD230" s="181"/>
      <c r="AE230" s="181" t="s">
        <v>2830</v>
      </c>
      <c r="AF230" s="470" t="str">
        <f>VLOOKUP(U230,MOVIL!$C:$CG,3,0)</f>
        <v>SOCIO</v>
      </c>
      <c r="AG230" s="110">
        <f t="shared" si="240"/>
        <v>6312000</v>
      </c>
      <c r="AH230" s="110">
        <f t="shared" si="241"/>
        <v>414</v>
      </c>
      <c r="AI230" s="182">
        <f>ROUNDUP((IF(AF230="SOCIO",(AG230*0.9),(AG230*0.7))),-3)</f>
        <v>5681000</v>
      </c>
      <c r="AJ230" s="184" t="str">
        <f t="shared" si="242"/>
        <v>7,5%</v>
      </c>
      <c r="AK230" s="182">
        <f t="shared" si="238"/>
        <v>426075</v>
      </c>
      <c r="AL230" s="182">
        <f t="shared" si="243"/>
        <v>198835.00000000003</v>
      </c>
      <c r="AM230" s="182">
        <f t="shared" si="244"/>
        <v>23519.339999999997</v>
      </c>
      <c r="AN230" s="182">
        <f t="shared" si="245"/>
        <v>5254925</v>
      </c>
      <c r="AO230" s="182">
        <f t="shared" si="246"/>
        <v>631000</v>
      </c>
      <c r="AP230" s="182"/>
      <c r="AQ230" s="417">
        <v>45778</v>
      </c>
    </row>
    <row r="231" spans="1:43" s="329" customFormat="1" ht="16.5" hidden="1" customHeight="1" x14ac:dyDescent="0.25">
      <c r="A231" s="175">
        <v>11</v>
      </c>
      <c r="B231" s="341">
        <v>8</v>
      </c>
      <c r="C231" s="375" t="s">
        <v>1896</v>
      </c>
      <c r="D231" s="376">
        <v>45791</v>
      </c>
      <c r="E231" s="377">
        <v>117</v>
      </c>
      <c r="F231" s="474" t="s">
        <v>181</v>
      </c>
      <c r="G231" s="474" t="s">
        <v>181</v>
      </c>
      <c r="H231" s="474" t="s">
        <v>1995</v>
      </c>
      <c r="I231" s="474" t="s">
        <v>2055</v>
      </c>
      <c r="J231" s="474">
        <v>4</v>
      </c>
      <c r="K231" s="474">
        <v>23</v>
      </c>
      <c r="L231" s="416">
        <v>45804</v>
      </c>
      <c r="M231" s="344" t="s">
        <v>2439</v>
      </c>
      <c r="N231" s="416">
        <v>45807</v>
      </c>
      <c r="O231" s="379" t="s">
        <v>2457</v>
      </c>
      <c r="P231" s="381" t="s">
        <v>1977</v>
      </c>
      <c r="Q231" s="378" t="s">
        <v>2441</v>
      </c>
      <c r="R231" s="333"/>
      <c r="S231" s="393">
        <v>91308</v>
      </c>
      <c r="T231" s="393">
        <v>141637</v>
      </c>
      <c r="U231" s="336">
        <v>91</v>
      </c>
      <c r="V231" s="181" t="str">
        <f>VLOOKUP(U231,MOVIL!$C$7:CA393,2,0)</f>
        <v>NUW623</v>
      </c>
      <c r="W231" s="181" t="str">
        <f>VLOOKUP(U231,MOVIL!$C$7:$BX$200,5,0)</f>
        <v xml:space="preserve">VEGA GUEVARA  HECTOR DAVID </v>
      </c>
      <c r="X231" s="309" t="str">
        <f>VLOOKUP(V231,MOVIL!$D$7:BY395,6,0)</f>
        <v>321 4848295</v>
      </c>
      <c r="Y231" s="336">
        <v>5207400</v>
      </c>
      <c r="Z231" s="181"/>
      <c r="AA231" s="181"/>
      <c r="AB231" s="182">
        <f t="shared" si="230"/>
        <v>5207400</v>
      </c>
      <c r="AC231" s="181"/>
      <c r="AD231" s="181"/>
      <c r="AE231" s="181" t="s">
        <v>2830</v>
      </c>
      <c r="AF231" s="470" t="str">
        <f>VLOOKUP(U231,MOVIL!$C:$CG,3,0)</f>
        <v>AFILIADO</v>
      </c>
      <c r="AG231" s="110">
        <f t="shared" si="240"/>
        <v>5207400</v>
      </c>
      <c r="AH231" s="110">
        <f t="shared" si="241"/>
        <v>91</v>
      </c>
      <c r="AI231" s="182">
        <f>ROUNDUP((IF(AF231="SOCIO",(AG231*0.85),(AG231*0.7))),-3)</f>
        <v>3646000</v>
      </c>
      <c r="AJ231" s="184" t="str">
        <f t="shared" si="242"/>
        <v>11,5%</v>
      </c>
      <c r="AK231" s="182">
        <f t="shared" si="238"/>
        <v>419290</v>
      </c>
      <c r="AL231" s="182">
        <f t="shared" si="243"/>
        <v>127610.00000000001</v>
      </c>
      <c r="AM231" s="182">
        <f t="shared" si="244"/>
        <v>15094.439999999999</v>
      </c>
      <c r="AN231" s="182">
        <f t="shared" si="245"/>
        <v>3226710</v>
      </c>
      <c r="AO231" s="182">
        <f t="shared" si="246"/>
        <v>1561400</v>
      </c>
      <c r="AP231" s="182"/>
      <c r="AQ231" s="417">
        <v>45778</v>
      </c>
    </row>
    <row r="232" spans="1:43" s="329" customFormat="1" ht="16.5" hidden="1" customHeight="1" x14ac:dyDescent="0.25">
      <c r="A232" s="175">
        <v>5</v>
      </c>
      <c r="B232" s="341" t="s">
        <v>2130</v>
      </c>
      <c r="C232" s="375" t="s">
        <v>2935</v>
      </c>
      <c r="D232" s="376">
        <v>45793</v>
      </c>
      <c r="E232" s="377">
        <v>288</v>
      </c>
      <c r="F232" s="474" t="s">
        <v>345</v>
      </c>
      <c r="G232" s="474" t="s">
        <v>2479</v>
      </c>
      <c r="H232" s="474" t="s">
        <v>2480</v>
      </c>
      <c r="I232" s="474"/>
      <c r="J232" s="474">
        <v>2</v>
      </c>
      <c r="K232" s="474">
        <v>34</v>
      </c>
      <c r="L232" s="416">
        <v>45804</v>
      </c>
      <c r="M232" s="344">
        <v>0.22916666666666666</v>
      </c>
      <c r="N232" s="416">
        <v>45805</v>
      </c>
      <c r="O232" s="379">
        <v>0.66666666666666663</v>
      </c>
      <c r="P232" s="381" t="s">
        <v>2481</v>
      </c>
      <c r="Q232" s="378" t="s">
        <v>2482</v>
      </c>
      <c r="R232" s="333" t="s">
        <v>2491</v>
      </c>
      <c r="S232" s="393">
        <v>91301</v>
      </c>
      <c r="T232" s="393">
        <v>141628</v>
      </c>
      <c r="U232" s="336">
        <v>395</v>
      </c>
      <c r="V232" s="181" t="str">
        <f>VLOOKUP(U232,MOVIL!$C$7:CA386,2,0)</f>
        <v>LZN926</v>
      </c>
      <c r="W232" s="181" t="str">
        <f>VLOOKUP(U232,MOVIL!$C$7:$BX$200,5,0)</f>
        <v xml:space="preserve">HENAO ARENAS JHON JAIRO </v>
      </c>
      <c r="X232" s="309" t="str">
        <f>VLOOKUP(V232,MOVIL!$D$7:BY388,6,0)</f>
        <v>3214286233-3115314584</v>
      </c>
      <c r="Y232" s="336">
        <v>1998800</v>
      </c>
      <c r="Z232" s="181">
        <v>1</v>
      </c>
      <c r="AA232" s="181">
        <v>1367600</v>
      </c>
      <c r="AB232" s="182">
        <f t="shared" si="230"/>
        <v>3366400</v>
      </c>
      <c r="AC232" s="181"/>
      <c r="AD232" s="181"/>
      <c r="AE232" s="181" t="s">
        <v>2830</v>
      </c>
      <c r="AF232" s="470" t="str">
        <f>VLOOKUP(U232,MOVIL!$C:$CG,3,0)</f>
        <v>SOCIO</v>
      </c>
      <c r="AG232" s="110">
        <f t="shared" si="240"/>
        <v>3366400</v>
      </c>
      <c r="AH232" s="110">
        <f t="shared" si="241"/>
        <v>395</v>
      </c>
      <c r="AI232" s="182">
        <f>ROUNDUP((IF(AF232="SOCIO",(AG232*0.85),(AG232*0.7))),-3)</f>
        <v>2862000</v>
      </c>
      <c r="AJ232" s="184" t="str">
        <f t="shared" si="242"/>
        <v>7,5%</v>
      </c>
      <c r="AK232" s="182">
        <f t="shared" si="238"/>
        <v>214650</v>
      </c>
      <c r="AL232" s="182">
        <f t="shared" si="243"/>
        <v>100170.00000000001</v>
      </c>
      <c r="AM232" s="182">
        <f t="shared" si="244"/>
        <v>11848.679999999998</v>
      </c>
      <c r="AN232" s="182">
        <f t="shared" si="245"/>
        <v>2647350</v>
      </c>
      <c r="AO232" s="182">
        <f t="shared" si="246"/>
        <v>504400</v>
      </c>
      <c r="AP232" s="182"/>
      <c r="AQ232" s="417">
        <v>45778</v>
      </c>
    </row>
    <row r="233" spans="1:43" s="329" customFormat="1" ht="16.5" hidden="1" customHeight="1" x14ac:dyDescent="0.25">
      <c r="A233" s="175">
        <v>5</v>
      </c>
      <c r="B233" s="341" t="s">
        <v>2130</v>
      </c>
      <c r="C233" s="375" t="s">
        <v>2935</v>
      </c>
      <c r="D233" s="376">
        <v>45793</v>
      </c>
      <c r="E233" s="377">
        <v>288</v>
      </c>
      <c r="F233" s="474" t="s">
        <v>345</v>
      </c>
      <c r="G233" s="474" t="s">
        <v>2479</v>
      </c>
      <c r="H233" s="474" t="s">
        <v>2480</v>
      </c>
      <c r="I233" s="474"/>
      <c r="J233" s="474">
        <v>2</v>
      </c>
      <c r="K233" s="474">
        <v>34</v>
      </c>
      <c r="L233" s="416">
        <v>45804</v>
      </c>
      <c r="M233" s="344">
        <v>0.22916666666666666</v>
      </c>
      <c r="N233" s="416">
        <v>45805</v>
      </c>
      <c r="O233" s="379">
        <v>0.66666666666666663</v>
      </c>
      <c r="P233" s="381" t="s">
        <v>2481</v>
      </c>
      <c r="Q233" s="378" t="s">
        <v>2482</v>
      </c>
      <c r="R233" s="333" t="s">
        <v>2491</v>
      </c>
      <c r="S233" s="393">
        <v>91301</v>
      </c>
      <c r="T233" s="393">
        <v>141629</v>
      </c>
      <c r="U233" s="336">
        <v>467</v>
      </c>
      <c r="V233" s="181" t="str">
        <f>VLOOKUP(U233,MOVIL!$C$7:CA387,2,0)</f>
        <v>LZM383</v>
      </c>
      <c r="W233" s="181" t="str">
        <f>VLOOKUP(U233,MOVIL!$C$7:$BX$200,5,0)</f>
        <v>CARREÑO AMAYA ELI</v>
      </c>
      <c r="X233" s="309">
        <f>VLOOKUP(V233,MOVIL!$D$7:BY389,6,0)</f>
        <v>3133608820</v>
      </c>
      <c r="Y233" s="336">
        <v>1998800</v>
      </c>
      <c r="Z233" s="181">
        <v>1</v>
      </c>
      <c r="AA233" s="181">
        <v>1367600</v>
      </c>
      <c r="AB233" s="182">
        <f t="shared" si="230"/>
        <v>3366400</v>
      </c>
      <c r="AC233" s="181"/>
      <c r="AD233" s="181"/>
      <c r="AE233" s="181" t="s">
        <v>2830</v>
      </c>
      <c r="AF233" s="470" t="str">
        <f>VLOOKUP(U233,MOVIL!$C:$CG,3,0)</f>
        <v>SOCIO</v>
      </c>
      <c r="AG233" s="110">
        <f t="shared" si="240"/>
        <v>3366400</v>
      </c>
      <c r="AH233" s="110">
        <f t="shared" si="241"/>
        <v>467</v>
      </c>
      <c r="AI233" s="182">
        <f>ROUNDUP((IF(AF233="SOCIO",(AG233*0.85),(AG233*0.7))),-3)</f>
        <v>2862000</v>
      </c>
      <c r="AJ233" s="184" t="str">
        <f t="shared" si="242"/>
        <v>7,5%</v>
      </c>
      <c r="AK233" s="182">
        <f t="shared" si="238"/>
        <v>214650</v>
      </c>
      <c r="AL233" s="182">
        <f t="shared" si="243"/>
        <v>100170.00000000001</v>
      </c>
      <c r="AM233" s="182">
        <f t="shared" si="244"/>
        <v>11848.679999999998</v>
      </c>
      <c r="AN233" s="182">
        <f t="shared" si="245"/>
        <v>2647350</v>
      </c>
      <c r="AO233" s="182">
        <f t="shared" si="246"/>
        <v>504400</v>
      </c>
      <c r="AP233" s="182"/>
      <c r="AQ233" s="417">
        <v>45778</v>
      </c>
    </row>
    <row r="234" spans="1:43" s="329" customFormat="1" ht="16.5" hidden="1" customHeight="1" x14ac:dyDescent="0.25">
      <c r="A234" s="175">
        <v>3</v>
      </c>
      <c r="B234" s="341">
        <v>9</v>
      </c>
      <c r="C234" s="375" t="s">
        <v>1896</v>
      </c>
      <c r="D234" s="376">
        <v>45793</v>
      </c>
      <c r="E234" s="377">
        <v>120</v>
      </c>
      <c r="F234" s="474" t="s">
        <v>181</v>
      </c>
      <c r="G234" s="474" t="s">
        <v>181</v>
      </c>
      <c r="H234" s="474" t="s">
        <v>1995</v>
      </c>
      <c r="I234" s="474" t="s">
        <v>2055</v>
      </c>
      <c r="J234" s="474">
        <v>5</v>
      </c>
      <c r="K234" s="474">
        <v>25</v>
      </c>
      <c r="L234" s="416">
        <v>45804</v>
      </c>
      <c r="M234" s="344">
        <v>0.70833333333333337</v>
      </c>
      <c r="N234" s="416">
        <v>45808</v>
      </c>
      <c r="O234" s="379">
        <v>0.41666666666666669</v>
      </c>
      <c r="P234" s="381" t="s">
        <v>2445</v>
      </c>
      <c r="Q234" s="378">
        <v>3138119732</v>
      </c>
      <c r="R234" s="333"/>
      <c r="S234" s="393">
        <v>91302</v>
      </c>
      <c r="T234" s="393">
        <v>141630</v>
      </c>
      <c r="U234" s="336">
        <v>469</v>
      </c>
      <c r="V234" s="181" t="str">
        <f>VLOOKUP(U234,MOVIL!$C$7:CA388,2,0)</f>
        <v>EXZ298</v>
      </c>
      <c r="W234" s="181" t="str">
        <f>VLOOKUP(U234,MOVIL!$C$7:$BX$200,5,0)</f>
        <v>VEGA GUEVARA EDWIN</v>
      </c>
      <c r="X234" s="309">
        <f>VLOOKUP(V234,MOVIL!$D$7:BY390,6,0)</f>
        <v>3229459621</v>
      </c>
      <c r="Y234" s="336">
        <v>6154200</v>
      </c>
      <c r="Z234" s="181"/>
      <c r="AA234" s="181"/>
      <c r="AB234" s="182">
        <f t="shared" si="230"/>
        <v>6154200</v>
      </c>
      <c r="AC234" s="181"/>
      <c r="AD234" s="181"/>
      <c r="AE234" s="181" t="s">
        <v>2830</v>
      </c>
      <c r="AF234" s="470" t="str">
        <f>VLOOKUP(U234,MOVIL!$C:$CG,3,0)</f>
        <v>SOCIO-AFILIADO</v>
      </c>
      <c r="AG234" s="110">
        <f t="shared" si="240"/>
        <v>6154200</v>
      </c>
      <c r="AH234" s="110">
        <f t="shared" si="241"/>
        <v>469</v>
      </c>
      <c r="AI234" s="182">
        <f>ROUNDUP((IF(AF234="SOCIO",(AG234*0.85),(AG234*0.7))),-3)</f>
        <v>4308000</v>
      </c>
      <c r="AJ234" s="184" t="str">
        <f t="shared" si="242"/>
        <v>11,5%</v>
      </c>
      <c r="AK234" s="182">
        <f t="shared" si="238"/>
        <v>495420</v>
      </c>
      <c r="AL234" s="182">
        <f t="shared" si="243"/>
        <v>150780</v>
      </c>
      <c r="AM234" s="182">
        <f t="shared" si="244"/>
        <v>17835.12</v>
      </c>
      <c r="AN234" s="182">
        <f t="shared" si="245"/>
        <v>3812580</v>
      </c>
      <c r="AO234" s="182">
        <f t="shared" si="246"/>
        <v>1846200</v>
      </c>
      <c r="AP234" s="182"/>
      <c r="AQ234" s="417">
        <v>45778</v>
      </c>
    </row>
    <row r="235" spans="1:43" s="329" customFormat="1" ht="16.5" hidden="1" customHeight="1" x14ac:dyDescent="0.25">
      <c r="A235" s="175">
        <v>2</v>
      </c>
      <c r="B235" s="341"/>
      <c r="C235" s="375" t="s">
        <v>2936</v>
      </c>
      <c r="D235" s="376">
        <v>45797</v>
      </c>
      <c r="E235" s="377">
        <v>193</v>
      </c>
      <c r="F235" s="474" t="s">
        <v>254</v>
      </c>
      <c r="G235" s="474" t="s">
        <v>2537</v>
      </c>
      <c r="H235" s="474" t="s">
        <v>538</v>
      </c>
      <c r="I235" s="474" t="s">
        <v>2538</v>
      </c>
      <c r="J235" s="474">
        <v>1</v>
      </c>
      <c r="K235" s="474">
        <v>14</v>
      </c>
      <c r="L235" s="416">
        <v>45804</v>
      </c>
      <c r="M235" s="344">
        <v>0.25</v>
      </c>
      <c r="N235" s="416">
        <v>45804</v>
      </c>
      <c r="O235" s="379">
        <v>0.66666666666666663</v>
      </c>
      <c r="P235" s="381" t="s">
        <v>2541</v>
      </c>
      <c r="Q235" s="378">
        <v>3016207221</v>
      </c>
      <c r="R235" s="333" t="s">
        <v>2540</v>
      </c>
      <c r="S235" s="393">
        <v>91309</v>
      </c>
      <c r="T235" s="393">
        <v>141638</v>
      </c>
      <c r="U235" s="336">
        <v>52</v>
      </c>
      <c r="V235" s="181" t="str">
        <f>VLOOKUP(U235,MOVIL!$C$7:CA424,2,0)</f>
        <v>NHT929</v>
      </c>
      <c r="W235" s="181" t="str">
        <f>VLOOKUP(U235,MOVIL!$C$7:$BX$200,5,0)</f>
        <v>CARREÑO RAMIREZ JHON ARTURO</v>
      </c>
      <c r="X235" s="309">
        <f>VLOOKUP(V235,MOVIL!$D$7:BY426,6,0)</f>
        <v>3105144527</v>
      </c>
      <c r="Y235" s="336">
        <v>966788</v>
      </c>
      <c r="Z235" s="181"/>
      <c r="AA235" s="181"/>
      <c r="AB235" s="182">
        <f t="shared" si="230"/>
        <v>966788</v>
      </c>
      <c r="AC235" s="181"/>
      <c r="AD235" s="181"/>
      <c r="AE235" s="181" t="s">
        <v>2830</v>
      </c>
      <c r="AF235" s="470" t="str">
        <f>VLOOKUP(U235,MOVIL!$C:$CG,3,0)</f>
        <v>SOCIO</v>
      </c>
      <c r="AG235" s="110">
        <f t="shared" si="240"/>
        <v>966788</v>
      </c>
      <c r="AH235" s="110">
        <f t="shared" si="241"/>
        <v>52</v>
      </c>
      <c r="AI235" s="182">
        <f>ROUNDUP((IF(AF235="SOCIO",(AG235*0.85),(AG235*0.7))),-3)</f>
        <v>822000</v>
      </c>
      <c r="AJ235" s="184" t="str">
        <f t="shared" si="242"/>
        <v>7,5%</v>
      </c>
      <c r="AK235" s="182">
        <f t="shared" si="238"/>
        <v>61650</v>
      </c>
      <c r="AL235" s="182">
        <f t="shared" si="243"/>
        <v>28770.000000000004</v>
      </c>
      <c r="AM235" s="182">
        <f t="shared" si="244"/>
        <v>3403.0799999999995</v>
      </c>
      <c r="AN235" s="182">
        <f t="shared" si="245"/>
        <v>760350</v>
      </c>
      <c r="AO235" s="182">
        <f t="shared" si="246"/>
        <v>144788</v>
      </c>
      <c r="AP235" s="182"/>
      <c r="AQ235" s="417">
        <v>45778</v>
      </c>
    </row>
    <row r="236" spans="1:43" s="329" customFormat="1" ht="16.5" hidden="1" customHeight="1" x14ac:dyDescent="0.25">
      <c r="A236" s="175">
        <v>1</v>
      </c>
      <c r="B236" s="341">
        <v>10</v>
      </c>
      <c r="C236" s="375" t="s">
        <v>1896</v>
      </c>
      <c r="D236" s="376">
        <v>45799</v>
      </c>
      <c r="E236" s="377">
        <v>241</v>
      </c>
      <c r="F236" s="474" t="s">
        <v>299</v>
      </c>
      <c r="G236" s="474" t="s">
        <v>2501</v>
      </c>
      <c r="H236" s="474" t="s">
        <v>2885</v>
      </c>
      <c r="I236" s="474" t="s">
        <v>2055</v>
      </c>
      <c r="J236" s="474">
        <v>2</v>
      </c>
      <c r="K236" s="474">
        <v>25</v>
      </c>
      <c r="L236" s="416">
        <v>45806</v>
      </c>
      <c r="M236" s="344">
        <v>0.16666666666666666</v>
      </c>
      <c r="N236" s="416">
        <v>45807</v>
      </c>
      <c r="O236" s="379" t="s">
        <v>2354</v>
      </c>
      <c r="P236" s="381" t="s">
        <v>1920</v>
      </c>
      <c r="Q236" s="378">
        <v>3142959095</v>
      </c>
      <c r="R236" s="333" t="s">
        <v>2547</v>
      </c>
      <c r="S236" s="393">
        <v>91336</v>
      </c>
      <c r="T236" s="393">
        <v>141690</v>
      </c>
      <c r="U236" s="336">
        <v>434</v>
      </c>
      <c r="V236" s="181" t="str">
        <f>VLOOKUP(U236,MOVIL!$C$7:CA383,2,0)</f>
        <v>WOY459</v>
      </c>
      <c r="W236" s="181" t="str">
        <f>VLOOKUP(U236,MOVIL!$C$7:$BX$200,5,0)</f>
        <v>GONZALEZ HERNANDEZ JOSE ALFREDO</v>
      </c>
      <c r="X236" s="309">
        <f>VLOOKUP(V236,MOVIL!$D$7:BY385,6,0)</f>
        <v>3147643744</v>
      </c>
      <c r="Y236" s="336">
        <v>3313800</v>
      </c>
      <c r="Z236" s="181"/>
      <c r="AA236" s="181"/>
      <c r="AB236" s="182">
        <f t="shared" si="230"/>
        <v>3313800</v>
      </c>
      <c r="AC236" s="181"/>
      <c r="AD236" s="181"/>
      <c r="AE236" s="181" t="s">
        <v>2830</v>
      </c>
      <c r="AF236" s="470" t="str">
        <f>VLOOKUP(U236,MOVIL!$C:$CG,3,0)</f>
        <v>PROPIO</v>
      </c>
      <c r="AG236" s="110">
        <f t="shared" si="240"/>
        <v>3313800</v>
      </c>
      <c r="AH236" s="110">
        <f t="shared" si="241"/>
        <v>434</v>
      </c>
      <c r="AI236" s="182">
        <f>AG236</f>
        <v>3313800</v>
      </c>
      <c r="AJ236" s="184" t="str">
        <f t="shared" si="242"/>
        <v>0%</v>
      </c>
      <c r="AK236" s="182">
        <f>AI236</f>
        <v>3313800</v>
      </c>
      <c r="AL236" s="182">
        <f t="shared" si="243"/>
        <v>115983.00000000001</v>
      </c>
      <c r="AM236" s="182">
        <f t="shared" si="244"/>
        <v>13719.131999999998</v>
      </c>
      <c r="AN236" s="182">
        <f t="shared" si="245"/>
        <v>0</v>
      </c>
      <c r="AO236" s="182">
        <f t="shared" si="246"/>
        <v>0</v>
      </c>
      <c r="AP236" s="182"/>
      <c r="AQ236" s="417">
        <v>45778</v>
      </c>
    </row>
    <row r="237" spans="1:43" s="329" customFormat="1" ht="16.5" hidden="1" customHeight="1" x14ac:dyDescent="0.25">
      <c r="A237" s="175">
        <v>1</v>
      </c>
      <c r="B237" s="341">
        <v>10</v>
      </c>
      <c r="C237" s="375" t="s">
        <v>1896</v>
      </c>
      <c r="D237" s="376">
        <v>45799</v>
      </c>
      <c r="E237" s="377">
        <v>241</v>
      </c>
      <c r="F237" s="474" t="s">
        <v>299</v>
      </c>
      <c r="G237" s="474" t="s">
        <v>2501</v>
      </c>
      <c r="H237" s="474" t="s">
        <v>2885</v>
      </c>
      <c r="I237" s="474" t="s">
        <v>2055</v>
      </c>
      <c r="J237" s="474">
        <v>2</v>
      </c>
      <c r="K237" s="474">
        <v>25</v>
      </c>
      <c r="L237" s="416">
        <v>45806</v>
      </c>
      <c r="M237" s="344">
        <v>0.16666666666666666</v>
      </c>
      <c r="N237" s="416">
        <v>45807</v>
      </c>
      <c r="O237" s="379" t="s">
        <v>2354</v>
      </c>
      <c r="P237" s="381" t="s">
        <v>1920</v>
      </c>
      <c r="Q237" s="378">
        <v>3142959095</v>
      </c>
      <c r="R237" s="333" t="s">
        <v>2547</v>
      </c>
      <c r="S237" s="393">
        <v>91336</v>
      </c>
      <c r="T237" s="393">
        <v>141690</v>
      </c>
      <c r="U237" s="336">
        <v>434</v>
      </c>
      <c r="V237" s="181" t="str">
        <f>VLOOKUP(U237,MOVIL!$C$7:CA384,2,0)</f>
        <v>WOY459</v>
      </c>
      <c r="W237" s="181" t="str">
        <f>VLOOKUP(U237,MOVIL!$C$7:$BX$200,5,0)</f>
        <v>GONZALEZ HERNANDEZ JOSE ALFREDO</v>
      </c>
      <c r="X237" s="309">
        <f>VLOOKUP(V237,MOVIL!$D$7:BY386,6,0)</f>
        <v>3147643744</v>
      </c>
      <c r="Y237" s="336">
        <v>3313800</v>
      </c>
      <c r="Z237" s="181"/>
      <c r="AA237" s="181"/>
      <c r="AB237" s="182">
        <f t="shared" si="230"/>
        <v>3313800</v>
      </c>
      <c r="AC237" s="181"/>
      <c r="AD237" s="181"/>
      <c r="AE237" s="181" t="s">
        <v>2830</v>
      </c>
      <c r="AF237" s="470" t="str">
        <f>VLOOKUP(U237,MOVIL!$C:$CG,3,0)</f>
        <v>PROPIO</v>
      </c>
      <c r="AG237" s="110">
        <f t="shared" si="240"/>
        <v>3313800</v>
      </c>
      <c r="AH237" s="110">
        <f t="shared" si="241"/>
        <v>434</v>
      </c>
      <c r="AI237" s="182">
        <f>AG237</f>
        <v>3313800</v>
      </c>
      <c r="AJ237" s="184" t="str">
        <f t="shared" si="242"/>
        <v>0%</v>
      </c>
      <c r="AK237" s="182">
        <f>AI237</f>
        <v>3313800</v>
      </c>
      <c r="AL237" s="182">
        <f t="shared" si="243"/>
        <v>115983.00000000001</v>
      </c>
      <c r="AM237" s="182">
        <f t="shared" si="244"/>
        <v>13719.131999999998</v>
      </c>
      <c r="AN237" s="182">
        <f t="shared" si="245"/>
        <v>0</v>
      </c>
      <c r="AO237" s="182">
        <f t="shared" si="246"/>
        <v>0</v>
      </c>
      <c r="AP237" s="182"/>
      <c r="AQ237" s="417">
        <v>45778</v>
      </c>
    </row>
    <row r="238" spans="1:43" s="329" customFormat="1" ht="16.5" hidden="1" customHeight="1" x14ac:dyDescent="0.25">
      <c r="A238" s="175"/>
      <c r="B238" s="341">
        <v>10</v>
      </c>
      <c r="C238" s="375" t="s">
        <v>1896</v>
      </c>
      <c r="D238" s="376">
        <v>45799</v>
      </c>
      <c r="E238" s="377">
        <v>46</v>
      </c>
      <c r="F238" s="474" t="s">
        <v>95</v>
      </c>
      <c r="G238" s="474" t="s">
        <v>2511</v>
      </c>
      <c r="H238" s="474" t="s">
        <v>2886</v>
      </c>
      <c r="I238" s="474" t="s">
        <v>2055</v>
      </c>
      <c r="J238" s="474">
        <v>1</v>
      </c>
      <c r="K238" s="474">
        <v>30</v>
      </c>
      <c r="L238" s="416">
        <v>45806</v>
      </c>
      <c r="M238" s="344" t="s">
        <v>2349</v>
      </c>
      <c r="N238" s="416">
        <v>45806</v>
      </c>
      <c r="O238" s="379" t="s">
        <v>2350</v>
      </c>
      <c r="P238" s="381" t="s">
        <v>2512</v>
      </c>
      <c r="Q238" s="378">
        <v>3142300484</v>
      </c>
      <c r="R238" s="333"/>
      <c r="S238" s="393">
        <v>91337</v>
      </c>
      <c r="T238" s="393">
        <v>141657</v>
      </c>
      <c r="U238" s="336">
        <v>459</v>
      </c>
      <c r="V238" s="181" t="str">
        <f>VLOOKUP(U238,MOVIL!$C$7:CA392,2,0)</f>
        <v>LJS758</v>
      </c>
      <c r="W238" s="181" t="str">
        <f>VLOOKUP(U238,MOVIL!$C$7:$BX$200,5,0)</f>
        <v>IBAÑEZ OSMA WILSON NOEL</v>
      </c>
      <c r="X238" s="309">
        <f>VLOOKUP(V238,MOVIL!$D$7:BY394,6,0)</f>
        <v>3132696991</v>
      </c>
      <c r="Y238" s="336">
        <v>1499100</v>
      </c>
      <c r="Z238" s="181"/>
      <c r="AA238" s="181"/>
      <c r="AB238" s="182">
        <f t="shared" si="230"/>
        <v>1499100</v>
      </c>
      <c r="AC238" s="181"/>
      <c r="AD238" s="181"/>
      <c r="AE238" s="181" t="s">
        <v>2830</v>
      </c>
      <c r="AF238" s="470" t="str">
        <f>VLOOKUP(U238,MOVIL!$C:$CG,3,0)</f>
        <v>AFILIADO</v>
      </c>
      <c r="AG238" s="110">
        <f t="shared" si="240"/>
        <v>1499100</v>
      </c>
      <c r="AH238" s="110">
        <f t="shared" si="241"/>
        <v>459</v>
      </c>
      <c r="AI238" s="182">
        <f>ROUNDUP((IF(AF238="SOCIO",(AG238*0.85),(AG238*0.7))),-3)</f>
        <v>1050000</v>
      </c>
      <c r="AJ238" s="184" t="str">
        <f t="shared" si="242"/>
        <v>11,5%</v>
      </c>
      <c r="AK238" s="182">
        <f>+AI238*AJ238</f>
        <v>120750</v>
      </c>
      <c r="AL238" s="182">
        <f t="shared" si="243"/>
        <v>36750</v>
      </c>
      <c r="AM238" s="182">
        <f t="shared" si="244"/>
        <v>4347</v>
      </c>
      <c r="AN238" s="182">
        <f t="shared" si="245"/>
        <v>929250</v>
      </c>
      <c r="AO238" s="182">
        <f t="shared" si="246"/>
        <v>449100</v>
      </c>
      <c r="AP238" s="182"/>
      <c r="AQ238" s="417">
        <v>45778</v>
      </c>
    </row>
    <row r="239" spans="1:43" s="329" customFormat="1" ht="16.5" hidden="1" customHeight="1" x14ac:dyDescent="0.25">
      <c r="A239" s="175"/>
      <c r="B239" s="341"/>
      <c r="C239" s="430" t="s">
        <v>2264</v>
      </c>
      <c r="D239" s="376">
        <v>45803</v>
      </c>
      <c r="E239" s="377">
        <v>109</v>
      </c>
      <c r="F239" s="474" t="s">
        <v>150</v>
      </c>
      <c r="G239" s="474" t="s">
        <v>171</v>
      </c>
      <c r="H239" s="474" t="s">
        <v>637</v>
      </c>
      <c r="I239" s="474" t="s">
        <v>1901</v>
      </c>
      <c r="J239" s="474">
        <v>1</v>
      </c>
      <c r="K239" s="474">
        <v>37</v>
      </c>
      <c r="L239" s="416">
        <v>45806</v>
      </c>
      <c r="M239" s="344">
        <v>0.25</v>
      </c>
      <c r="N239" s="416">
        <v>45806</v>
      </c>
      <c r="O239" s="379">
        <v>0.58333333333333337</v>
      </c>
      <c r="P239" s="381" t="s">
        <v>2546</v>
      </c>
      <c r="Q239" s="378">
        <v>3103391388</v>
      </c>
      <c r="R239" s="333"/>
      <c r="S239" s="393">
        <v>91338</v>
      </c>
      <c r="T239" s="393">
        <v>141658</v>
      </c>
      <c r="U239" s="336">
        <v>337</v>
      </c>
      <c r="V239" s="181" t="str">
        <f>VLOOKUP(U239,MOVIL!$C$7:CA425,2,0)</f>
        <v>EXZ209</v>
      </c>
      <c r="W239" s="181" t="str">
        <f>VLOOKUP(U239,MOVIL!$C$7:$BX$200,5,0)</f>
        <v xml:space="preserve">PINILLA BEJARANO JOSE GIOVANNI  </v>
      </c>
      <c r="X239" s="309">
        <f>VLOOKUP(V239,MOVIL!$D$7:BY427,6,0)</f>
        <v>3118861891</v>
      </c>
      <c r="Y239" s="336">
        <v>1541180</v>
      </c>
      <c r="Z239" s="181"/>
      <c r="AA239" s="181"/>
      <c r="AB239" s="182">
        <f t="shared" si="230"/>
        <v>1541180</v>
      </c>
      <c r="AC239" s="181"/>
      <c r="AD239" s="181"/>
      <c r="AE239" s="181" t="s">
        <v>2830</v>
      </c>
      <c r="AF239" s="470" t="str">
        <f>VLOOKUP(U239,MOVIL!$C:$CG,3,0)</f>
        <v>SOCIO-AFILIADO</v>
      </c>
      <c r="AG239" s="110">
        <f t="shared" si="240"/>
        <v>1541180</v>
      </c>
      <c r="AH239" s="110">
        <f t="shared" si="241"/>
        <v>337</v>
      </c>
      <c r="AI239" s="182">
        <f>ROUNDUP((IF(AF239="SOCIO",(AG239*0.85),(AG239*0.7))),-3)</f>
        <v>1079000</v>
      </c>
      <c r="AJ239" s="184" t="str">
        <f t="shared" si="242"/>
        <v>11,5%</v>
      </c>
      <c r="AK239" s="182">
        <f>+AI239*AJ239</f>
        <v>124085</v>
      </c>
      <c r="AL239" s="182">
        <f t="shared" si="243"/>
        <v>37765</v>
      </c>
      <c r="AM239" s="182">
        <f t="shared" si="244"/>
        <v>4467.0599999999995</v>
      </c>
      <c r="AN239" s="182">
        <f t="shared" si="245"/>
        <v>954915</v>
      </c>
      <c r="AO239" s="182">
        <f t="shared" si="246"/>
        <v>462180</v>
      </c>
      <c r="AP239" s="182"/>
      <c r="AQ239" s="417">
        <v>45778</v>
      </c>
    </row>
    <row r="240" spans="1:43" s="329" customFormat="1" ht="16.5" hidden="1" customHeight="1" x14ac:dyDescent="0.25">
      <c r="A240" s="175"/>
      <c r="B240" s="341">
        <v>10</v>
      </c>
      <c r="C240" s="375" t="s">
        <v>1896</v>
      </c>
      <c r="D240" s="376">
        <v>45799</v>
      </c>
      <c r="E240" s="377">
        <v>125</v>
      </c>
      <c r="F240" s="474" t="s">
        <v>188</v>
      </c>
      <c r="G240" s="474" t="s">
        <v>2510</v>
      </c>
      <c r="H240" s="474" t="s">
        <v>2882</v>
      </c>
      <c r="I240" s="474" t="s">
        <v>2055</v>
      </c>
      <c r="J240" s="474">
        <v>3</v>
      </c>
      <c r="K240" s="474">
        <v>21</v>
      </c>
      <c r="L240" s="416">
        <v>45807</v>
      </c>
      <c r="M240" s="344">
        <v>0.1875</v>
      </c>
      <c r="N240" s="416">
        <v>45809</v>
      </c>
      <c r="O240" s="379" t="s">
        <v>2387</v>
      </c>
      <c r="P240" s="381" t="s">
        <v>1929</v>
      </c>
      <c r="Q240" s="378">
        <v>3103369613</v>
      </c>
      <c r="R240" s="179"/>
      <c r="S240" s="393">
        <v>91355</v>
      </c>
      <c r="T240" s="393">
        <v>141723</v>
      </c>
      <c r="U240" s="336">
        <v>480</v>
      </c>
      <c r="V240" s="181" t="str">
        <f>VLOOKUP(U240,MOVIL!$C$7:CA391,2,0)</f>
        <v>LZO022</v>
      </c>
      <c r="W240" s="181" t="str">
        <f>VLOOKUP(U240,MOVIL!$C$7:$BX$200,5,0)</f>
        <v>SALAMANCA FERNANDEZ MAURICIO</v>
      </c>
      <c r="X240" s="309">
        <f>VLOOKUP(V240,MOVIL!$D$7:BY393,6,0)</f>
        <v>3166710509</v>
      </c>
      <c r="Y240" s="336">
        <v>5207400</v>
      </c>
      <c r="Z240" s="181"/>
      <c r="AA240" s="181"/>
      <c r="AB240" s="182">
        <f t="shared" si="230"/>
        <v>5207400</v>
      </c>
      <c r="AC240" s="181"/>
      <c r="AD240" s="181"/>
      <c r="AE240" s="181" t="s">
        <v>2830</v>
      </c>
      <c r="AF240" s="470" t="str">
        <f>VLOOKUP(U240,MOVIL!$C:$CG,3,0)</f>
        <v>SOCIO</v>
      </c>
      <c r="AG240" s="110">
        <f t="shared" si="240"/>
        <v>5207400</v>
      </c>
      <c r="AH240" s="110">
        <f t="shared" si="241"/>
        <v>480</v>
      </c>
      <c r="AI240" s="182">
        <f>ROUNDUP((IF(AF240="SOCIO",(AG240*0.85),(AG240*0.7))),-3)</f>
        <v>4427000</v>
      </c>
      <c r="AJ240" s="184" t="str">
        <f t="shared" si="242"/>
        <v>7,5%</v>
      </c>
      <c r="AK240" s="182">
        <f>+AI240*AJ240</f>
        <v>332025</v>
      </c>
      <c r="AL240" s="182">
        <f t="shared" si="243"/>
        <v>154945.00000000003</v>
      </c>
      <c r="AM240" s="182">
        <f t="shared" si="244"/>
        <v>18327.78</v>
      </c>
      <c r="AN240" s="182">
        <f t="shared" si="245"/>
        <v>4094975</v>
      </c>
      <c r="AO240" s="182">
        <f t="shared" si="246"/>
        <v>780400</v>
      </c>
      <c r="AP240" s="182"/>
      <c r="AQ240" s="417">
        <v>45778</v>
      </c>
    </row>
    <row r="241" spans="1:43" s="329" customFormat="1" ht="16.5" hidden="1" customHeight="1" x14ac:dyDescent="0.25">
      <c r="A241" s="175"/>
      <c r="B241" s="341">
        <v>10</v>
      </c>
      <c r="C241" s="375" t="s">
        <v>1896</v>
      </c>
      <c r="D241" s="376">
        <v>45799</v>
      </c>
      <c r="E241" s="377">
        <v>142</v>
      </c>
      <c r="F241" s="474" t="s">
        <v>205</v>
      </c>
      <c r="G241" s="474" t="s">
        <v>2513</v>
      </c>
      <c r="H241" s="474" t="s">
        <v>457</v>
      </c>
      <c r="I241" s="474" t="s">
        <v>2055</v>
      </c>
      <c r="J241" s="474">
        <v>1</v>
      </c>
      <c r="K241" s="474">
        <v>44</v>
      </c>
      <c r="L241" s="416">
        <v>45807</v>
      </c>
      <c r="M241" s="344" t="s">
        <v>2349</v>
      </c>
      <c r="N241" s="416">
        <v>45807</v>
      </c>
      <c r="O241" s="379" t="s">
        <v>2357</v>
      </c>
      <c r="P241" s="381" t="s">
        <v>2512</v>
      </c>
      <c r="Q241" s="378" t="s">
        <v>2559</v>
      </c>
      <c r="R241" s="179"/>
      <c r="S241" s="393">
        <v>91356</v>
      </c>
      <c r="T241" s="393">
        <v>141716</v>
      </c>
      <c r="U241" s="336">
        <v>447</v>
      </c>
      <c r="V241" s="181" t="str">
        <f>VLOOKUP(U241,MOVIL!$C$7:CA393,2,0)</f>
        <v>EXX564</v>
      </c>
      <c r="W241" s="181" t="str">
        <f>VLOOKUP(U241,MOVIL!$C$7:$BX$200,5,0)</f>
        <v>BARBOSA CIFUENTES ANDRES DAVID</v>
      </c>
      <c r="X241" s="309">
        <f>VLOOKUP(V241,MOVIL!$D$7:BY395,6,0)</f>
        <v>3143661886</v>
      </c>
      <c r="Y241" s="336">
        <v>1578000</v>
      </c>
      <c r="Z241" s="181"/>
      <c r="AA241" s="181"/>
      <c r="AB241" s="182">
        <f t="shared" si="230"/>
        <v>1578000</v>
      </c>
      <c r="AC241" s="181"/>
      <c r="AD241" s="181"/>
      <c r="AE241" s="181" t="s">
        <v>2830</v>
      </c>
      <c r="AF241" s="470" t="str">
        <f>VLOOKUP(U241,MOVIL!$C:$CG,3,0)</f>
        <v>PROPIO</v>
      </c>
      <c r="AG241" s="110">
        <f t="shared" si="240"/>
        <v>1578000</v>
      </c>
      <c r="AH241" s="110">
        <f t="shared" si="241"/>
        <v>447</v>
      </c>
      <c r="AI241" s="182">
        <f>AG241</f>
        <v>1578000</v>
      </c>
      <c r="AJ241" s="184" t="str">
        <f t="shared" si="242"/>
        <v>0%</v>
      </c>
      <c r="AK241" s="182">
        <f>AI241</f>
        <v>1578000</v>
      </c>
      <c r="AL241" s="182">
        <f t="shared" si="243"/>
        <v>55230.000000000007</v>
      </c>
      <c r="AM241" s="182">
        <f t="shared" si="244"/>
        <v>6532.9199999999992</v>
      </c>
      <c r="AN241" s="182">
        <f t="shared" si="245"/>
        <v>0</v>
      </c>
      <c r="AO241" s="182">
        <f t="shared" si="246"/>
        <v>0</v>
      </c>
      <c r="AP241" s="182"/>
      <c r="AQ241" s="417">
        <v>45778</v>
      </c>
    </row>
    <row r="242" spans="1:43" s="329" customFormat="1" ht="16.5" hidden="1" customHeight="1" x14ac:dyDescent="0.25">
      <c r="A242" s="175"/>
      <c r="B242" s="341"/>
      <c r="C242" s="375" t="s">
        <v>2936</v>
      </c>
      <c r="D242" s="376">
        <v>45805</v>
      </c>
      <c r="E242" s="377">
        <v>83</v>
      </c>
      <c r="F242" s="474" t="s">
        <v>1983</v>
      </c>
      <c r="G242" s="474" t="s">
        <v>1983</v>
      </c>
      <c r="H242" s="474" t="s">
        <v>1991</v>
      </c>
      <c r="I242" s="474" t="s">
        <v>1991</v>
      </c>
      <c r="J242" s="474">
        <v>1</v>
      </c>
      <c r="K242" s="474">
        <v>21</v>
      </c>
      <c r="L242" s="416">
        <v>45807</v>
      </c>
      <c r="M242" s="344">
        <v>0.625</v>
      </c>
      <c r="N242" s="416">
        <v>45807</v>
      </c>
      <c r="O242" s="379" t="s">
        <v>2560</v>
      </c>
      <c r="P242" s="381" t="s">
        <v>2552</v>
      </c>
      <c r="Q242" s="378">
        <v>3154251624</v>
      </c>
      <c r="R242" s="179"/>
      <c r="S242" s="393">
        <v>91357</v>
      </c>
      <c r="T242" s="393">
        <v>141724</v>
      </c>
      <c r="U242" s="336">
        <v>409</v>
      </c>
      <c r="V242" s="181" t="str">
        <f>VLOOKUP(U242,MOVIL!$C$7:CA394,2,0)</f>
        <v>GET398</v>
      </c>
      <c r="W242" s="181" t="str">
        <f>VLOOKUP(U242,MOVIL!$C$7:$BX$200,5,0)</f>
        <v>JUSTINIANO MAYORGA</v>
      </c>
      <c r="X242" s="309">
        <f>VLOOKUP(V242,MOVIL!$D$7:BY396,6,0)</f>
        <v>3118131397</v>
      </c>
      <c r="Y242" s="336">
        <v>946800</v>
      </c>
      <c r="Z242" s="181"/>
      <c r="AA242" s="181"/>
      <c r="AB242" s="182">
        <f t="shared" si="230"/>
        <v>946800</v>
      </c>
      <c r="AC242" s="181"/>
      <c r="AD242" s="181"/>
      <c r="AE242" s="181" t="s">
        <v>2830</v>
      </c>
      <c r="AF242" s="470" t="str">
        <f>VLOOKUP(U242,MOVIL!$C:$CG,3,0)</f>
        <v>SOCIO</v>
      </c>
      <c r="AG242" s="110">
        <f t="shared" si="240"/>
        <v>946800</v>
      </c>
      <c r="AH242" s="110">
        <f t="shared" si="241"/>
        <v>409</v>
      </c>
      <c r="AI242" s="182">
        <f>ROUNDUP((IF(AF242="SOCIO",(AG242*0.9),(AG242*0.7))),-3)</f>
        <v>853000</v>
      </c>
      <c r="AJ242" s="184" t="str">
        <f t="shared" si="242"/>
        <v>7,5%</v>
      </c>
      <c r="AK242" s="182">
        <f>+AI242*AJ242</f>
        <v>63975</v>
      </c>
      <c r="AL242" s="182">
        <f t="shared" si="243"/>
        <v>29855.000000000004</v>
      </c>
      <c r="AM242" s="182">
        <f t="shared" si="244"/>
        <v>3531.4199999999996</v>
      </c>
      <c r="AN242" s="182">
        <f t="shared" si="245"/>
        <v>789025</v>
      </c>
      <c r="AO242" s="182">
        <f t="shared" si="246"/>
        <v>93800</v>
      </c>
      <c r="AP242" s="182"/>
      <c r="AQ242" s="417">
        <v>45778</v>
      </c>
    </row>
    <row r="243" spans="1:43" s="329" customFormat="1" ht="16.5" hidden="1" customHeight="1" x14ac:dyDescent="0.25">
      <c r="A243" s="175"/>
      <c r="B243" s="341"/>
      <c r="C243" s="375" t="s">
        <v>2936</v>
      </c>
      <c r="D243" s="376">
        <v>45803</v>
      </c>
      <c r="E243" s="377">
        <v>292</v>
      </c>
      <c r="F243" s="474" t="s">
        <v>2548</v>
      </c>
      <c r="G243" s="474" t="s">
        <v>2549</v>
      </c>
      <c r="H243" s="474" t="s">
        <v>1991</v>
      </c>
      <c r="I243" s="474" t="s">
        <v>2538</v>
      </c>
      <c r="J243" s="474">
        <v>1</v>
      </c>
      <c r="K243" s="474">
        <v>13</v>
      </c>
      <c r="L243" s="416">
        <v>45808</v>
      </c>
      <c r="M243" s="344">
        <v>0.25</v>
      </c>
      <c r="N243" s="416">
        <v>45808</v>
      </c>
      <c r="O243" s="379">
        <v>0.66666666666666663</v>
      </c>
      <c r="P243" s="381" t="s">
        <v>2541</v>
      </c>
      <c r="Q243" s="378">
        <v>3016207221</v>
      </c>
      <c r="R243" s="179" t="s">
        <v>2566</v>
      </c>
      <c r="S243" s="393">
        <v>91358</v>
      </c>
      <c r="T243" s="393">
        <v>141794</v>
      </c>
      <c r="U243" s="336">
        <v>461</v>
      </c>
      <c r="V243" s="181" t="str">
        <f>VLOOKUP(U243,MOVIL!$C$7:CA428,2,0)</f>
        <v>KNZ011</v>
      </c>
      <c r="W243" s="181" t="str">
        <f>VLOOKUP(U243,MOVIL!$C$7:$BX$200,5,0)</f>
        <v>PINEDA CASTAÑEDA JAIRO HERNANDO</v>
      </c>
      <c r="X243" s="309">
        <f>VLOOKUP(V243,MOVIL!$D$7:BY430,6,0)</f>
        <v>3042044439</v>
      </c>
      <c r="Y243" s="336">
        <v>643824</v>
      </c>
      <c r="Z243" s="181"/>
      <c r="AA243" s="181"/>
      <c r="AB243" s="182">
        <f t="shared" si="230"/>
        <v>643824</v>
      </c>
      <c r="AC243" s="181"/>
      <c r="AD243" s="181"/>
      <c r="AE243" s="181" t="s">
        <v>2830</v>
      </c>
      <c r="AF243" s="470" t="str">
        <f>VLOOKUP(U243,MOVIL!$C:$CG,3,0)</f>
        <v>PROPIO</v>
      </c>
      <c r="AG243" s="110">
        <f t="shared" si="240"/>
        <v>643824</v>
      </c>
      <c r="AH243" s="110">
        <f t="shared" si="241"/>
        <v>461</v>
      </c>
      <c r="AI243" s="182">
        <f>AG243</f>
        <v>643824</v>
      </c>
      <c r="AJ243" s="184" t="str">
        <f t="shared" si="242"/>
        <v>0%</v>
      </c>
      <c r="AK243" s="182">
        <f>AI243</f>
        <v>643824</v>
      </c>
      <c r="AL243" s="182">
        <f t="shared" si="243"/>
        <v>22533.840000000004</v>
      </c>
      <c r="AM243" s="182">
        <f t="shared" si="244"/>
        <v>2665.4313599999996</v>
      </c>
      <c r="AN243" s="182">
        <f t="shared" si="245"/>
        <v>0</v>
      </c>
      <c r="AO243" s="182">
        <f t="shared" si="246"/>
        <v>0</v>
      </c>
      <c r="AP243" s="182"/>
      <c r="AQ243" s="417">
        <v>45778</v>
      </c>
    </row>
    <row r="244" spans="1:43" s="380" customFormat="1" ht="16.5" customHeight="1" x14ac:dyDescent="0.25">
      <c r="A244" s="341">
        <v>5</v>
      </c>
      <c r="B244" s="375" t="s">
        <v>2092</v>
      </c>
      <c r="C244" s="375" t="s">
        <v>2935</v>
      </c>
      <c r="D244" s="376">
        <v>45784</v>
      </c>
      <c r="E244" s="528">
        <v>206</v>
      </c>
      <c r="F244" s="378" t="s">
        <v>2405</v>
      </c>
      <c r="G244" s="378" t="s">
        <v>2406</v>
      </c>
      <c r="H244" s="378" t="s">
        <v>2415</v>
      </c>
      <c r="I244" s="378" t="s">
        <v>2046</v>
      </c>
      <c r="J244" s="378">
        <v>2</v>
      </c>
      <c r="K244" s="378">
        <v>37</v>
      </c>
      <c r="L244" s="416">
        <v>45809</v>
      </c>
      <c r="M244" s="344">
        <v>0.20833333333333334</v>
      </c>
      <c r="N244" s="416">
        <v>45810</v>
      </c>
      <c r="O244" s="379">
        <v>0.79166666666666663</v>
      </c>
      <c r="P244" s="381" t="s">
        <v>2407</v>
      </c>
      <c r="Q244" s="378">
        <v>3157169002</v>
      </c>
      <c r="R244" s="179" t="s">
        <v>2567</v>
      </c>
      <c r="S244" s="393">
        <v>91402</v>
      </c>
      <c r="T244" s="393">
        <v>141800</v>
      </c>
      <c r="U244" s="336">
        <v>410</v>
      </c>
      <c r="V244" s="181" t="str">
        <f>VLOOKUP(U244,MOVIL!$C$7:CA378,2,0)</f>
        <v>EXZ634</v>
      </c>
      <c r="W244" s="181" t="str">
        <f>VLOOKUP(U244,MOVIL!$C$7:$BX$200,5,0)</f>
        <v>RAUL CONTRERAS RODRIGUEZ</v>
      </c>
      <c r="X244" s="309">
        <f>VLOOKUP(V244,MOVIL!$D$7:BY380,6,0)</f>
        <v>3103397257</v>
      </c>
      <c r="Y244" s="457">
        <v>4734000</v>
      </c>
      <c r="Z244" s="181"/>
      <c r="AA244" s="181"/>
      <c r="AB244" s="530">
        <f t="shared" si="230"/>
        <v>4734000</v>
      </c>
      <c r="AC244" s="181">
        <v>1</v>
      </c>
      <c r="AD244" s="181"/>
      <c r="AE244" s="181"/>
      <c r="AF244" s="470" t="str">
        <f>VLOOKUP(U244,MOVIL!$C:$CG,3,0)</f>
        <v>SOCIO</v>
      </c>
      <c r="AG244" s="110">
        <f t="shared" si="240"/>
        <v>4734000</v>
      </c>
      <c r="AH244" s="110">
        <f t="shared" si="241"/>
        <v>410</v>
      </c>
      <c r="AI244" s="182">
        <f>ROUNDUP((IF(AF244="SOCIO",(AG244*0.9),(AG244*0.7))),-3)</f>
        <v>4261000</v>
      </c>
      <c r="AJ244" s="184" t="str">
        <f t="shared" si="242"/>
        <v>7,5%</v>
      </c>
      <c r="AK244" s="182">
        <f>+AI244*AJ244</f>
        <v>319575</v>
      </c>
      <c r="AL244" s="182">
        <f t="shared" si="243"/>
        <v>149135</v>
      </c>
      <c r="AM244" s="182">
        <f t="shared" si="244"/>
        <v>17640.539999999997</v>
      </c>
      <c r="AN244" s="182">
        <f t="shared" si="245"/>
        <v>3941425</v>
      </c>
      <c r="AO244" s="182">
        <f t="shared" si="246"/>
        <v>473000</v>
      </c>
      <c r="AP244" s="182"/>
      <c r="AQ244" s="417"/>
    </row>
    <row r="245" spans="1:43" s="380" customFormat="1" ht="16.5" hidden="1" customHeight="1" x14ac:dyDescent="0.25">
      <c r="A245" s="175">
        <v>1</v>
      </c>
      <c r="B245" s="341">
        <v>1</v>
      </c>
      <c r="C245" s="375" t="s">
        <v>2936</v>
      </c>
      <c r="D245" s="376">
        <v>45820</v>
      </c>
      <c r="E245" s="377">
        <v>124</v>
      </c>
      <c r="F245" s="378" t="s">
        <v>187</v>
      </c>
      <c r="G245" s="378" t="s">
        <v>187</v>
      </c>
      <c r="H245" s="378" t="s">
        <v>2212</v>
      </c>
      <c r="I245" s="378" t="s">
        <v>2526</v>
      </c>
      <c r="J245" s="378">
        <v>6</v>
      </c>
      <c r="K245" s="378">
        <v>33</v>
      </c>
      <c r="L245" s="416">
        <v>45810</v>
      </c>
      <c r="M245" s="344">
        <v>0.29166666666666669</v>
      </c>
      <c r="N245" s="416">
        <v>45815</v>
      </c>
      <c r="O245" s="379">
        <v>0.625</v>
      </c>
      <c r="P245" s="381" t="s">
        <v>2527</v>
      </c>
      <c r="Q245" s="378">
        <v>3222533568</v>
      </c>
      <c r="R245" s="179" t="s">
        <v>2571</v>
      </c>
      <c r="S245" s="393">
        <v>91404</v>
      </c>
      <c r="T245" s="393">
        <v>141839</v>
      </c>
      <c r="U245" s="336">
        <v>447</v>
      </c>
      <c r="V245" s="181" t="str">
        <f>VLOOKUP(U245,MOVIL!$C$7:CA383,2,0)</f>
        <v>EXX564</v>
      </c>
      <c r="W245" s="181" t="str">
        <f>VLOOKUP(U245,MOVIL!$C$7:$BX$200,5,0)</f>
        <v>BARBOSA CIFUENTES ANDRES DAVID</v>
      </c>
      <c r="X245" s="309">
        <f>VLOOKUP(V245,MOVIL!$D$7:BY385,6,0)</f>
        <v>3143661886</v>
      </c>
      <c r="Y245" s="336">
        <v>7364000</v>
      </c>
      <c r="Z245" s="181">
        <v>1</v>
      </c>
      <c r="AA245" s="181">
        <v>1367600</v>
      </c>
      <c r="AB245" s="182">
        <f t="shared" si="230"/>
        <v>8731600</v>
      </c>
      <c r="AC245" s="181"/>
      <c r="AD245" s="181"/>
      <c r="AE245" s="181"/>
      <c r="AF245" s="470" t="str">
        <f>VLOOKUP(U245,MOVIL!$C:$CG,3,0)</f>
        <v>PROPIO</v>
      </c>
      <c r="AG245" s="110">
        <f t="shared" ref="AG245:AG252" si="247">+AB245</f>
        <v>8731600</v>
      </c>
      <c r="AH245" s="110">
        <f t="shared" ref="AH245:AH252" si="248">+U245</f>
        <v>447</v>
      </c>
      <c r="AI245" s="182">
        <f>AG245</f>
        <v>8731600</v>
      </c>
      <c r="AJ245" s="184" t="str">
        <f t="shared" si="242"/>
        <v>0%</v>
      </c>
      <c r="AK245" s="182">
        <f>AI245</f>
        <v>8731600</v>
      </c>
      <c r="AL245" s="182">
        <f t="shared" si="243"/>
        <v>305606</v>
      </c>
      <c r="AM245" s="182">
        <f t="shared" si="244"/>
        <v>36148.823999999993</v>
      </c>
      <c r="AN245" s="182">
        <f t="shared" si="245"/>
        <v>0</v>
      </c>
      <c r="AO245" s="182">
        <f t="shared" si="246"/>
        <v>0</v>
      </c>
      <c r="AP245" s="182"/>
      <c r="AQ245" s="417"/>
    </row>
    <row r="246" spans="1:43" s="380" customFormat="1" ht="16.5" hidden="1" customHeight="1" x14ac:dyDescent="0.25">
      <c r="A246" s="175">
        <v>1</v>
      </c>
      <c r="B246" s="341"/>
      <c r="C246" s="375" t="s">
        <v>2936</v>
      </c>
      <c r="D246" s="376">
        <v>45790</v>
      </c>
      <c r="E246" s="377">
        <v>10</v>
      </c>
      <c r="F246" s="378" t="s">
        <v>2528</v>
      </c>
      <c r="G246" s="378" t="s">
        <v>2529</v>
      </c>
      <c r="H246" s="378" t="s">
        <v>2530</v>
      </c>
      <c r="I246" s="378" t="s">
        <v>2531</v>
      </c>
      <c r="J246" s="378">
        <v>8</v>
      </c>
      <c r="K246" s="378">
        <v>30</v>
      </c>
      <c r="L246" s="416">
        <v>45810</v>
      </c>
      <c r="M246" s="344">
        <v>0.29166666666666669</v>
      </c>
      <c r="N246" s="416">
        <v>45818</v>
      </c>
      <c r="O246" s="379">
        <v>0.66666666666666663</v>
      </c>
      <c r="P246" s="381" t="s">
        <v>2532</v>
      </c>
      <c r="Q246" s="378">
        <v>3012696202</v>
      </c>
      <c r="R246" s="179" t="s">
        <v>2565</v>
      </c>
      <c r="S246" s="393">
        <v>91403</v>
      </c>
      <c r="T246" s="393">
        <v>141801</v>
      </c>
      <c r="U246" s="336">
        <v>469</v>
      </c>
      <c r="V246" s="181" t="str">
        <f>VLOOKUP(U246,MOVIL!$C$7:CA384,2,0)</f>
        <v>EXZ298</v>
      </c>
      <c r="W246" s="181" t="str">
        <f>VLOOKUP(U246,MOVIL!$C$7:$BX$200,5,0)</f>
        <v>VEGA GUEVARA EDWIN</v>
      </c>
      <c r="X246" s="309">
        <f>VLOOKUP(V246,MOVIL!$D$7:BY386,6,0)</f>
        <v>3229459621</v>
      </c>
      <c r="Y246" s="336">
        <v>15751596</v>
      </c>
      <c r="Z246" s="181"/>
      <c r="AA246" s="181"/>
      <c r="AB246" s="182">
        <f t="shared" si="230"/>
        <v>15751596</v>
      </c>
      <c r="AC246" s="181"/>
      <c r="AD246" s="181"/>
      <c r="AE246" s="181"/>
      <c r="AF246" s="470" t="str">
        <f>VLOOKUP(U246,MOVIL!$C:$CG,3,0)</f>
        <v>SOCIO-AFILIADO</v>
      </c>
      <c r="AG246" s="110">
        <f t="shared" si="247"/>
        <v>15751596</v>
      </c>
      <c r="AH246" s="110">
        <f t="shared" si="248"/>
        <v>469</v>
      </c>
      <c r="AI246" s="182">
        <f t="shared" ref="AI246:AI247" si="249">ROUNDUP((IF(AF246="SOCIO",(AG246*0.9),(AG246*0.7))),-3)</f>
        <v>11027000</v>
      </c>
      <c r="AJ246" s="184" t="str">
        <f t="shared" ref="AJ246:AJ247" si="250">IF(AF246="PROPIO","0%",IF(AF246="SOCIO","7,5%","11,5%"))</f>
        <v>11,5%</v>
      </c>
      <c r="AK246" s="182">
        <f t="shared" ref="AK246:AK247" si="251">+AI246*AJ246</f>
        <v>1268105</v>
      </c>
      <c r="AL246" s="182">
        <f t="shared" ref="AL246:AL247" si="252">+AI246*3.5%</f>
        <v>385945.00000000006</v>
      </c>
      <c r="AM246" s="182">
        <f t="shared" ref="AM246:AM247" si="253">+AI246*0.414%</f>
        <v>45651.78</v>
      </c>
      <c r="AN246" s="182">
        <f t="shared" ref="AN246:AN247" si="254">+AI246-AK246</f>
        <v>9758895</v>
      </c>
      <c r="AO246" s="182">
        <f t="shared" ref="AO246:AO247" si="255">+AB246-AI246</f>
        <v>4724596</v>
      </c>
      <c r="AP246" s="182"/>
      <c r="AQ246" s="417"/>
    </row>
    <row r="247" spans="1:43" s="380" customFormat="1" ht="16.5" customHeight="1" x14ac:dyDescent="0.25">
      <c r="A247" s="452"/>
      <c r="B247" s="341" t="s">
        <v>2365</v>
      </c>
      <c r="C247" s="375" t="s">
        <v>2935</v>
      </c>
      <c r="D247" s="376">
        <v>45775</v>
      </c>
      <c r="E247" s="529">
        <v>44</v>
      </c>
      <c r="F247" s="378" t="s">
        <v>2366</v>
      </c>
      <c r="G247" s="378" t="s">
        <v>2367</v>
      </c>
      <c r="H247" s="378" t="s">
        <v>2368</v>
      </c>
      <c r="I247" s="378"/>
      <c r="J247" s="378">
        <v>2</v>
      </c>
      <c r="K247" s="378">
        <v>36</v>
      </c>
      <c r="L247" s="416">
        <v>45811</v>
      </c>
      <c r="M247" s="344">
        <v>0.22916666666666666</v>
      </c>
      <c r="N247" s="416">
        <v>45812</v>
      </c>
      <c r="O247" s="379">
        <v>0.25</v>
      </c>
      <c r="P247" s="381" t="s">
        <v>2572</v>
      </c>
      <c r="Q247" s="378">
        <v>3013300945</v>
      </c>
      <c r="R247" s="179"/>
      <c r="S247" s="393">
        <v>91287</v>
      </c>
      <c r="T247" s="393">
        <v>141805</v>
      </c>
      <c r="U247" s="457">
        <v>473</v>
      </c>
      <c r="V247" s="181" t="str">
        <f>VLOOKUP(U247,MOVIL!$C$7:CA375,2,0)</f>
        <v>JOV138</v>
      </c>
      <c r="W247" s="181" t="str">
        <f>VLOOKUP(U247,MOVIL!$C$7:$BX$200,5,0)</f>
        <v>VELEZ LOPEZ CARLOS FERNANDO</v>
      </c>
      <c r="X247" s="309">
        <f>VLOOKUP(V247,MOVIL!$D$7:BY377,6,0)</f>
        <v>3165313463</v>
      </c>
      <c r="Y247" s="457">
        <v>2104000</v>
      </c>
      <c r="Z247" s="181"/>
      <c r="AA247" s="181"/>
      <c r="AB247" s="530">
        <f t="shared" si="230"/>
        <v>2104000</v>
      </c>
      <c r="AC247" s="181">
        <v>2</v>
      </c>
      <c r="AD247" s="181"/>
      <c r="AE247" s="181"/>
      <c r="AF247" s="470" t="str">
        <f>VLOOKUP(U247,MOVIL!$C:$CG,3,0)</f>
        <v>SOCIO</v>
      </c>
      <c r="AG247" s="110">
        <f t="shared" si="247"/>
        <v>2104000</v>
      </c>
      <c r="AH247" s="110">
        <f t="shared" si="248"/>
        <v>473</v>
      </c>
      <c r="AI247" s="182">
        <f t="shared" si="249"/>
        <v>1894000</v>
      </c>
      <c r="AJ247" s="184" t="str">
        <f t="shared" si="250"/>
        <v>7,5%</v>
      </c>
      <c r="AK247" s="182">
        <f t="shared" si="251"/>
        <v>142050</v>
      </c>
      <c r="AL247" s="182">
        <f t="shared" si="252"/>
        <v>66290</v>
      </c>
      <c r="AM247" s="182">
        <f t="shared" si="253"/>
        <v>7841.1599999999989</v>
      </c>
      <c r="AN247" s="182">
        <f t="shared" si="254"/>
        <v>1751950</v>
      </c>
      <c r="AO247" s="182">
        <f t="shared" si="255"/>
        <v>210000</v>
      </c>
      <c r="AP247" s="182"/>
      <c r="AQ247" s="417"/>
    </row>
    <row r="248" spans="1:43" s="380" customFormat="1" ht="16.5" customHeight="1" x14ac:dyDescent="0.25">
      <c r="A248" s="341">
        <v>6</v>
      </c>
      <c r="B248" s="375" t="s">
        <v>2097</v>
      </c>
      <c r="C248" s="375" t="s">
        <v>2935</v>
      </c>
      <c r="D248" s="376">
        <v>45784</v>
      </c>
      <c r="E248" s="528">
        <v>224</v>
      </c>
      <c r="F248" s="378" t="s">
        <v>285</v>
      </c>
      <c r="G248" s="378" t="s">
        <v>2408</v>
      </c>
      <c r="H248" s="378" t="s">
        <v>2416</v>
      </c>
      <c r="I248" s="378" t="s">
        <v>2046</v>
      </c>
      <c r="J248" s="378">
        <v>2</v>
      </c>
      <c r="K248" s="378">
        <v>31</v>
      </c>
      <c r="L248" s="416">
        <v>45811</v>
      </c>
      <c r="M248" s="344">
        <v>0.20833333333333334</v>
      </c>
      <c r="N248" s="416">
        <v>45812</v>
      </c>
      <c r="O248" s="379">
        <v>0.79166666666666663</v>
      </c>
      <c r="P248" s="381" t="s">
        <v>2407</v>
      </c>
      <c r="Q248" s="378">
        <v>3157169002</v>
      </c>
      <c r="R248" s="333" t="s">
        <v>2567</v>
      </c>
      <c r="S248" s="393">
        <v>91407</v>
      </c>
      <c r="T248" s="393">
        <v>141804</v>
      </c>
      <c r="U248" s="457">
        <v>453</v>
      </c>
      <c r="V248" s="181" t="str">
        <f>VLOOKUP(U248,MOVIL!$C$7:CA379,2,0)</f>
        <v>EYX538</v>
      </c>
      <c r="W248" s="181" t="str">
        <f>VLOOKUP(U248,MOVIL!$C$7:$BX$200,5,0)</f>
        <v>CHAPARRO LOPEZ GONZALO</v>
      </c>
      <c r="X248" s="309" t="str">
        <f>VLOOKUP(V248,MOVIL!$D$7:BY381,6,0)</f>
        <v>3152252710-3156027290</v>
      </c>
      <c r="Y248" s="457">
        <v>2498500</v>
      </c>
      <c r="Z248" s="181"/>
      <c r="AA248" s="181"/>
      <c r="AB248" s="530">
        <f t="shared" ref="AB248:AB311" si="256">Y248+(AA248*Z248)</f>
        <v>2498500</v>
      </c>
      <c r="AC248" s="181">
        <v>3</v>
      </c>
      <c r="AD248" s="181"/>
      <c r="AE248" s="181"/>
      <c r="AF248" s="470" t="str">
        <f>VLOOKUP(U248,MOVIL!$C:$CG,3,0)</f>
        <v>PROPIO</v>
      </c>
      <c r="AG248" s="110">
        <f t="shared" si="247"/>
        <v>2498500</v>
      </c>
      <c r="AH248" s="110">
        <f t="shared" si="248"/>
        <v>453</v>
      </c>
      <c r="AI248" s="182">
        <f>AG248</f>
        <v>2498500</v>
      </c>
      <c r="AJ248" s="184" t="str">
        <f>IF(AF248="PROPIO","0%",IF(AF248="SOCIO","7,5%","11,5%"))</f>
        <v>0%</v>
      </c>
      <c r="AK248" s="182">
        <f>AI248</f>
        <v>2498500</v>
      </c>
      <c r="AL248" s="182">
        <f>+AI248*3.5%</f>
        <v>87447.500000000015</v>
      </c>
      <c r="AM248" s="182">
        <f>+AI248*0.414%</f>
        <v>10343.789999999999</v>
      </c>
      <c r="AN248" s="182">
        <f>+AI248-AK248</f>
        <v>0</v>
      </c>
      <c r="AO248" s="182">
        <f>+AB248-AI248</f>
        <v>0</v>
      </c>
      <c r="AP248" s="182"/>
      <c r="AQ248" s="417"/>
    </row>
    <row r="249" spans="1:43" s="380" customFormat="1" ht="16.5" customHeight="1" x14ac:dyDescent="0.25">
      <c r="A249" s="175">
        <v>2</v>
      </c>
      <c r="B249" s="341" t="s">
        <v>2470</v>
      </c>
      <c r="C249" s="375" t="s">
        <v>2935</v>
      </c>
      <c r="D249" s="376">
        <v>45793</v>
      </c>
      <c r="E249" s="529">
        <v>257</v>
      </c>
      <c r="F249" s="378" t="s">
        <v>314</v>
      </c>
      <c r="G249" s="378" t="s">
        <v>2471</v>
      </c>
      <c r="H249" s="378" t="s">
        <v>2472</v>
      </c>
      <c r="I249" s="378" t="s">
        <v>2526</v>
      </c>
      <c r="J249" s="378">
        <v>2</v>
      </c>
      <c r="K249" s="378">
        <v>35</v>
      </c>
      <c r="L249" s="416">
        <v>45811</v>
      </c>
      <c r="M249" s="344">
        <v>0.20833333333333334</v>
      </c>
      <c r="N249" s="416">
        <v>45812</v>
      </c>
      <c r="O249" s="379">
        <v>0.70833333333333337</v>
      </c>
      <c r="P249" s="381" t="s">
        <v>2573</v>
      </c>
      <c r="Q249" s="378">
        <v>3108683479</v>
      </c>
      <c r="R249" s="333" t="s">
        <v>2568</v>
      </c>
      <c r="S249" s="393">
        <v>91419</v>
      </c>
      <c r="T249" s="393">
        <v>141807</v>
      </c>
      <c r="U249" s="457">
        <v>390</v>
      </c>
      <c r="V249" s="181" t="str">
        <f>VLOOKUP(U249,MOVIL!$C$7:CA383,2,0)</f>
        <v>KNZ843</v>
      </c>
      <c r="W249" s="181" t="str">
        <f>VLOOKUP(U249,MOVIL!$C$7:$BX$200,5,0)</f>
        <v>SEPULVEDA FIGUEROA JULIO CESAR</v>
      </c>
      <c r="X249" s="309">
        <f>VLOOKUP(V249,MOVIL!$D$7:BY385,6,0)</f>
        <v>3202728427</v>
      </c>
      <c r="Y249" s="336">
        <v>2679444</v>
      </c>
      <c r="Z249" s="181">
        <v>1</v>
      </c>
      <c r="AA249" s="336">
        <v>1367600</v>
      </c>
      <c r="AB249" s="530">
        <f t="shared" si="256"/>
        <v>4047044</v>
      </c>
      <c r="AC249" s="181">
        <v>4</v>
      </c>
      <c r="AD249" s="181"/>
      <c r="AE249" s="531">
        <f>AB249+AB250</f>
        <v>7650144</v>
      </c>
      <c r="AF249" s="470" t="str">
        <f>VLOOKUP(U249,MOVIL!$C:$CG,3,0)</f>
        <v>SOCIO</v>
      </c>
      <c r="AG249" s="110">
        <f t="shared" si="247"/>
        <v>4047044</v>
      </c>
      <c r="AH249" s="110">
        <f t="shared" si="248"/>
        <v>390</v>
      </c>
      <c r="AI249" s="182">
        <f t="shared" ref="AI249:AI252" si="257">ROUNDUP((IF(AF249="SOCIO",(AG249*0.9),(AG249*0.7))),-3)</f>
        <v>3643000</v>
      </c>
      <c r="AJ249" s="184" t="str">
        <f t="shared" ref="AJ249:AJ252" si="258">IF(AF249="PROPIO","0%",IF(AF249="SOCIO","7,5%","11,5%"))</f>
        <v>7,5%</v>
      </c>
      <c r="AK249" s="182">
        <f t="shared" ref="AK249:AK252" si="259">+AI249*AJ249</f>
        <v>273225</v>
      </c>
      <c r="AL249" s="182">
        <f t="shared" ref="AL249:AL252" si="260">+AI249*3.5%</f>
        <v>127505.00000000001</v>
      </c>
      <c r="AM249" s="182">
        <f t="shared" ref="AM249:AM252" si="261">+AI249*0.414%</f>
        <v>15082.019999999999</v>
      </c>
      <c r="AN249" s="182">
        <f t="shared" ref="AN249:AN252" si="262">+AI249-AK249</f>
        <v>3369775</v>
      </c>
      <c r="AO249" s="182">
        <f t="shared" ref="AO249:AO252" si="263">+AB249-AI249</f>
        <v>404044</v>
      </c>
      <c r="AP249" s="182"/>
      <c r="AQ249" s="417"/>
    </row>
    <row r="250" spans="1:43" s="380" customFormat="1" ht="16.5" customHeight="1" x14ac:dyDescent="0.25">
      <c r="A250" s="175">
        <v>2</v>
      </c>
      <c r="B250" s="341" t="s">
        <v>2470</v>
      </c>
      <c r="C250" s="375" t="s">
        <v>2935</v>
      </c>
      <c r="D250" s="376">
        <v>45793</v>
      </c>
      <c r="E250" s="377">
        <v>257</v>
      </c>
      <c r="F250" s="378" t="s">
        <v>314</v>
      </c>
      <c r="G250" s="378" t="s">
        <v>2471</v>
      </c>
      <c r="H250" s="378" t="s">
        <v>2472</v>
      </c>
      <c r="I250" s="378" t="s">
        <v>2526</v>
      </c>
      <c r="J250" s="378">
        <v>2</v>
      </c>
      <c r="K250" s="378">
        <v>30</v>
      </c>
      <c r="L250" s="416">
        <v>45811</v>
      </c>
      <c r="M250" s="344">
        <v>0.20833333333333334</v>
      </c>
      <c r="N250" s="416">
        <v>45812</v>
      </c>
      <c r="O250" s="379">
        <v>0.70833333333333337</v>
      </c>
      <c r="P250" s="381" t="s">
        <v>2473</v>
      </c>
      <c r="Q250" s="378">
        <v>3108683479</v>
      </c>
      <c r="R250" s="333" t="s">
        <v>2568</v>
      </c>
      <c r="S250" s="393">
        <v>91419</v>
      </c>
      <c r="T250" s="393">
        <v>141808</v>
      </c>
      <c r="U250" s="457">
        <v>343</v>
      </c>
      <c r="V250" s="181" t="str">
        <f>VLOOKUP(U250,MOVIL!$C$7:CA384,2,0)</f>
        <v>EXX681</v>
      </c>
      <c r="W250" s="181" t="str">
        <f>VLOOKUP(U250,MOVIL!$C$7:$BX$200,5,0)</f>
        <v>NAVARRETE GEJEN LUDWIN ENRIQUE</v>
      </c>
      <c r="X250" s="309">
        <f>VLOOKUP(V250,MOVIL!$D$7:BY386,6,0)</f>
        <v>3123044922</v>
      </c>
      <c r="Y250" s="336">
        <v>2551100</v>
      </c>
      <c r="Z250" s="181">
        <v>1</v>
      </c>
      <c r="AA250" s="181">
        <v>1052000</v>
      </c>
      <c r="AB250" s="530">
        <f t="shared" si="256"/>
        <v>3603100</v>
      </c>
      <c r="AC250" s="181">
        <v>5</v>
      </c>
      <c r="AD250" s="181"/>
      <c r="AE250" s="181"/>
      <c r="AF250" s="470" t="str">
        <f>VLOOKUP(U250,MOVIL!$C:$CG,3,0)</f>
        <v>SOCIO</v>
      </c>
      <c r="AG250" s="110">
        <f t="shared" si="247"/>
        <v>3603100</v>
      </c>
      <c r="AH250" s="110">
        <f t="shared" si="248"/>
        <v>343</v>
      </c>
      <c r="AI250" s="182">
        <f t="shared" si="257"/>
        <v>3243000</v>
      </c>
      <c r="AJ250" s="184" t="str">
        <f t="shared" si="258"/>
        <v>7,5%</v>
      </c>
      <c r="AK250" s="182">
        <f t="shared" si="259"/>
        <v>243225</v>
      </c>
      <c r="AL250" s="182">
        <f t="shared" si="260"/>
        <v>113505.00000000001</v>
      </c>
      <c r="AM250" s="182">
        <f t="shared" si="261"/>
        <v>13426.019999999999</v>
      </c>
      <c r="AN250" s="182">
        <f t="shared" si="262"/>
        <v>2999775</v>
      </c>
      <c r="AO250" s="182">
        <f t="shared" si="263"/>
        <v>360100</v>
      </c>
      <c r="AP250" s="182"/>
      <c r="AQ250" s="417"/>
    </row>
    <row r="251" spans="1:43" s="380" customFormat="1" ht="16.5" hidden="1" customHeight="1" x14ac:dyDescent="0.25">
      <c r="A251" s="175"/>
      <c r="B251" s="341">
        <v>10</v>
      </c>
      <c r="C251" s="375" t="s">
        <v>1896</v>
      </c>
      <c r="D251" s="376">
        <v>45799</v>
      </c>
      <c r="E251" s="377">
        <v>162</v>
      </c>
      <c r="F251" s="378" t="s">
        <v>224</v>
      </c>
      <c r="G251" s="378" t="s">
        <v>2518</v>
      </c>
      <c r="H251" s="378"/>
      <c r="I251" s="378" t="s">
        <v>2070</v>
      </c>
      <c r="J251" s="378">
        <v>4</v>
      </c>
      <c r="K251" s="378">
        <v>22</v>
      </c>
      <c r="L251" s="416">
        <v>45811</v>
      </c>
      <c r="M251" s="344">
        <v>0.20833333333333334</v>
      </c>
      <c r="N251" s="416">
        <v>45814</v>
      </c>
      <c r="O251" s="379">
        <v>0.58333333333333337</v>
      </c>
      <c r="P251" s="381" t="s">
        <v>2519</v>
      </c>
      <c r="Q251" s="378">
        <v>3153460330</v>
      </c>
      <c r="R251" s="179" t="s">
        <v>2569</v>
      </c>
      <c r="S251" s="393">
        <v>91420</v>
      </c>
      <c r="T251" s="393">
        <v>141809</v>
      </c>
      <c r="U251" s="457">
        <v>395</v>
      </c>
      <c r="V251" s="181" t="str">
        <f>VLOOKUP(U251,MOVIL!$C$7:CA396,2,0)</f>
        <v>LZN926</v>
      </c>
      <c r="W251" s="181" t="str">
        <f>VLOOKUP(U251,MOVIL!$C$7:$BX$200,5,0)</f>
        <v xml:space="preserve">HENAO ARENAS JHON JAIRO </v>
      </c>
      <c r="X251" s="309" t="str">
        <f>VLOOKUP(V251,MOVIL!$D$7:BY398,6,0)</f>
        <v>3214286233-3115314584</v>
      </c>
      <c r="Y251" s="336">
        <v>2367000</v>
      </c>
      <c r="Z251" s="181">
        <v>2</v>
      </c>
      <c r="AA251" s="181">
        <v>1052000</v>
      </c>
      <c r="AB251" s="182">
        <f t="shared" si="256"/>
        <v>4471000</v>
      </c>
      <c r="AC251" s="181"/>
      <c r="AD251" s="181"/>
      <c r="AE251" s="181"/>
      <c r="AF251" s="470" t="str">
        <f>VLOOKUP(U251,MOVIL!$C:$CG,3,0)</f>
        <v>SOCIO</v>
      </c>
      <c r="AG251" s="110">
        <f t="shared" si="247"/>
        <v>4471000</v>
      </c>
      <c r="AH251" s="110">
        <f t="shared" si="248"/>
        <v>395</v>
      </c>
      <c r="AI251" s="182">
        <f t="shared" si="257"/>
        <v>4024000</v>
      </c>
      <c r="AJ251" s="184" t="str">
        <f t="shared" si="258"/>
        <v>7,5%</v>
      </c>
      <c r="AK251" s="182">
        <f t="shared" si="259"/>
        <v>301800</v>
      </c>
      <c r="AL251" s="182">
        <f t="shared" si="260"/>
        <v>140840</v>
      </c>
      <c r="AM251" s="182">
        <f t="shared" si="261"/>
        <v>16659.359999999997</v>
      </c>
      <c r="AN251" s="182">
        <f t="shared" si="262"/>
        <v>3722200</v>
      </c>
      <c r="AO251" s="182">
        <f t="shared" si="263"/>
        <v>447000</v>
      </c>
      <c r="AP251" s="182"/>
      <c r="AQ251" s="417"/>
    </row>
    <row r="252" spans="1:43" s="347" customFormat="1" ht="16.5" hidden="1" customHeight="1" x14ac:dyDescent="0.25">
      <c r="A252" s="175"/>
      <c r="B252" s="341"/>
      <c r="C252" s="375" t="s">
        <v>2936</v>
      </c>
      <c r="D252" s="376">
        <v>45798</v>
      </c>
      <c r="E252" s="377">
        <v>6</v>
      </c>
      <c r="F252" s="378" t="s">
        <v>33</v>
      </c>
      <c r="G252" s="378" t="s">
        <v>33</v>
      </c>
      <c r="H252" s="378" t="s">
        <v>2530</v>
      </c>
      <c r="I252" s="378" t="s">
        <v>2550</v>
      </c>
      <c r="J252" s="378">
        <v>8</v>
      </c>
      <c r="K252" s="378">
        <v>40</v>
      </c>
      <c r="L252" s="416">
        <v>45811</v>
      </c>
      <c r="M252" s="344">
        <v>0.25</v>
      </c>
      <c r="N252" s="416">
        <v>45818</v>
      </c>
      <c r="O252" s="379">
        <v>0.58333333333333337</v>
      </c>
      <c r="P252" s="381" t="s">
        <v>2551</v>
      </c>
      <c r="Q252" s="378">
        <v>3106786703</v>
      </c>
      <c r="R252" s="179" t="s">
        <v>2570</v>
      </c>
      <c r="S252" s="393">
        <v>91421</v>
      </c>
      <c r="T252" s="393">
        <v>141840</v>
      </c>
      <c r="U252" s="336">
        <v>342</v>
      </c>
      <c r="V252" s="181" t="str">
        <f>VLOOKUP(U252,MOVIL!$C$7:CA429,2,0)</f>
        <v>GEU346</v>
      </c>
      <c r="W252" s="181" t="str">
        <f>VLOOKUP(U252,MOVIL!$C$7:$BX$200,5,0)</f>
        <v>ACOSTA CHACON OMAR ALFONSO</v>
      </c>
      <c r="X252" s="309">
        <f>VLOOKUP(V252,MOVIL!$D$7:BY431,6,0)</f>
        <v>3219962841</v>
      </c>
      <c r="Y252" s="336">
        <v>3750380</v>
      </c>
      <c r="Z252" s="181">
        <v>8</v>
      </c>
      <c r="AA252" s="181">
        <v>1367600</v>
      </c>
      <c r="AB252" s="182">
        <f t="shared" si="256"/>
        <v>14691180</v>
      </c>
      <c r="AC252" s="181"/>
      <c r="AD252" s="181"/>
      <c r="AE252" s="181"/>
      <c r="AF252" s="470" t="str">
        <f>VLOOKUP(U252,MOVIL!$C:$CG,3,0)</f>
        <v>SOCIO</v>
      </c>
      <c r="AG252" s="110">
        <f t="shared" si="247"/>
        <v>14691180</v>
      </c>
      <c r="AH252" s="110">
        <f t="shared" si="248"/>
        <v>342</v>
      </c>
      <c r="AI252" s="182">
        <f t="shared" si="257"/>
        <v>13223000</v>
      </c>
      <c r="AJ252" s="184" t="str">
        <f t="shared" si="258"/>
        <v>7,5%</v>
      </c>
      <c r="AK252" s="182">
        <f t="shared" si="259"/>
        <v>991725</v>
      </c>
      <c r="AL252" s="182">
        <f t="shared" si="260"/>
        <v>462805.00000000006</v>
      </c>
      <c r="AM252" s="182">
        <f t="shared" si="261"/>
        <v>54743.219999999994</v>
      </c>
      <c r="AN252" s="182">
        <f t="shared" si="262"/>
        <v>12231275</v>
      </c>
      <c r="AO252" s="182">
        <f t="shared" si="263"/>
        <v>1468180</v>
      </c>
      <c r="AP252" s="182"/>
      <c r="AQ252" s="417"/>
    </row>
    <row r="253" spans="1:43" s="380" customFormat="1" ht="16.5" customHeight="1" x14ac:dyDescent="0.25">
      <c r="A253" s="319"/>
      <c r="B253" s="360" t="s">
        <v>2156</v>
      </c>
      <c r="C253" s="476" t="s">
        <v>2935</v>
      </c>
      <c r="D253" s="361">
        <v>45805</v>
      </c>
      <c r="E253" s="362">
        <v>44</v>
      </c>
      <c r="F253" s="364" t="s">
        <v>2366</v>
      </c>
      <c r="G253" s="364"/>
      <c r="H253" s="364" t="s">
        <v>2367</v>
      </c>
      <c r="I253" s="364" t="s">
        <v>2368</v>
      </c>
      <c r="J253" s="364">
        <v>2</v>
      </c>
      <c r="K253" s="364">
        <v>36</v>
      </c>
      <c r="L253" s="415">
        <v>45811</v>
      </c>
      <c r="M253" s="365">
        <v>0.22916666666666666</v>
      </c>
      <c r="N253" s="415">
        <v>45812</v>
      </c>
      <c r="O253" s="365">
        <v>0.25</v>
      </c>
      <c r="P253" s="366" t="s">
        <v>2369</v>
      </c>
      <c r="Q253" s="364">
        <v>3013300945</v>
      </c>
      <c r="R253" s="322" t="s">
        <v>2575</v>
      </c>
      <c r="S253" s="386" t="s">
        <v>2098</v>
      </c>
      <c r="T253" s="484" t="s">
        <v>1557</v>
      </c>
      <c r="U253" s="324"/>
      <c r="V253" s="324" t="e">
        <f>VLOOKUP(U253,MOVIL!$C$7:CA430,2,0)</f>
        <v>#N/A</v>
      </c>
      <c r="W253" s="324" t="e">
        <f>VLOOKUP(U253,MOVIL!$C$7:$BX$200,5,0)</f>
        <v>#N/A</v>
      </c>
      <c r="X253" s="325" t="e">
        <f>VLOOKUP(V253,MOVIL!$D$7:BY432,6,0)</f>
        <v>#N/A</v>
      </c>
      <c r="Y253" s="324"/>
      <c r="Z253" s="324"/>
      <c r="AA253" s="324"/>
      <c r="AB253" s="326">
        <f t="shared" si="256"/>
        <v>0</v>
      </c>
      <c r="AC253" s="485"/>
      <c r="AD253" s="485"/>
      <c r="AE253" s="485"/>
      <c r="AF253" s="486" t="e">
        <f>VLOOKUP(U253,MOVIL!$C:$CG,3,0)</f>
        <v>#N/A</v>
      </c>
      <c r="AG253" s="487">
        <f>+AB253</f>
        <v>0</v>
      </c>
      <c r="AH253" s="487">
        <f>+U253</f>
        <v>0</v>
      </c>
      <c r="AI253" s="467" t="e">
        <f>ROUNDUP((IF(AF253="SOCIO",(AG253*0.85),(AG253*0.7))),-3)</f>
        <v>#N/A</v>
      </c>
      <c r="AJ253" s="466" t="e">
        <f>IF(AF253="PROPIO","0%",IF(AF253="SOCIO","7,5%","11,5%"))</f>
        <v>#N/A</v>
      </c>
      <c r="AK253" s="326" t="e">
        <f>+AI253*AJ253</f>
        <v>#N/A</v>
      </c>
      <c r="AL253" s="326" t="e">
        <f>+AI253*3.5%</f>
        <v>#N/A</v>
      </c>
      <c r="AM253" s="326" t="e">
        <f>+AI253*0.414%</f>
        <v>#N/A</v>
      </c>
      <c r="AN253" s="326" t="e">
        <f>+AI253-AK253</f>
        <v>#N/A</v>
      </c>
      <c r="AO253" s="326" t="e">
        <f>+AB253-AI253</f>
        <v>#N/A</v>
      </c>
      <c r="AP253" s="326"/>
      <c r="AQ253" s="468"/>
    </row>
    <row r="254" spans="1:43" s="380" customFormat="1" ht="16.5" customHeight="1" x14ac:dyDescent="0.25">
      <c r="A254" s="175">
        <v>3</v>
      </c>
      <c r="B254" s="341" t="s">
        <v>2114</v>
      </c>
      <c r="C254" s="375" t="s">
        <v>2935</v>
      </c>
      <c r="D254" s="376">
        <v>45793</v>
      </c>
      <c r="E254" s="529">
        <v>285</v>
      </c>
      <c r="F254" s="378" t="s">
        <v>342</v>
      </c>
      <c r="G254" s="378" t="s">
        <v>2474</v>
      </c>
      <c r="H254" s="378" t="s">
        <v>2475</v>
      </c>
      <c r="I254" s="378"/>
      <c r="J254" s="378">
        <v>1</v>
      </c>
      <c r="K254" s="378">
        <v>40</v>
      </c>
      <c r="L254" s="416">
        <v>45812</v>
      </c>
      <c r="M254" s="344">
        <v>0.25</v>
      </c>
      <c r="N254" s="416">
        <v>45812</v>
      </c>
      <c r="O254" s="379">
        <v>0.75</v>
      </c>
      <c r="P254" s="381" t="s">
        <v>2576</v>
      </c>
      <c r="Q254" s="378">
        <v>3003620605</v>
      </c>
      <c r="R254" s="179"/>
      <c r="S254" s="393">
        <v>91461</v>
      </c>
      <c r="T254" s="393">
        <v>141869</v>
      </c>
      <c r="U254" s="336">
        <v>365</v>
      </c>
      <c r="V254" s="181" t="str">
        <f>VLOOKUP(U254,MOVIL!$C$7:CA385,2,0)</f>
        <v>GUU603</v>
      </c>
      <c r="W254" s="181" t="str">
        <f>VLOOKUP(U254,MOVIL!$C$7:$BX$200,5,0)</f>
        <v>PRIETO ANGEL ALBERTO</v>
      </c>
      <c r="X254" s="309">
        <f>VLOOKUP(V254,MOVIL!$D$7:BY387,6,0)</f>
        <v>3115313145</v>
      </c>
      <c r="Y254" s="336">
        <v>3156000</v>
      </c>
      <c r="Z254" s="181"/>
      <c r="AA254" s="181"/>
      <c r="AB254" s="530">
        <f t="shared" si="256"/>
        <v>3156000</v>
      </c>
      <c r="AC254" s="181">
        <v>6</v>
      </c>
      <c r="AD254" s="181"/>
      <c r="AE254" s="181"/>
      <c r="AF254" s="470" t="str">
        <f>VLOOKUP(U254,MOVIL!$C:$CG,3,0)</f>
        <v>SOCIO</v>
      </c>
      <c r="AG254" s="110">
        <f t="shared" ref="AG254:AG259" si="264">+AB254</f>
        <v>3156000</v>
      </c>
      <c r="AH254" s="110">
        <f t="shared" ref="AH254:AH259" si="265">+U254</f>
        <v>365</v>
      </c>
      <c r="AI254" s="182">
        <f t="shared" ref="AI254:AI259" si="266">ROUNDUP((IF(AF254="SOCIO",(AG254*0.9),(AG254*0.7))),-3)</f>
        <v>2841000</v>
      </c>
      <c r="AJ254" s="184" t="str">
        <f t="shared" ref="AJ254:AJ259" si="267">IF(AF254="PROPIO","0%",IF(AF254="SOCIO","7,5%","11,5%"))</f>
        <v>7,5%</v>
      </c>
      <c r="AK254" s="182">
        <f t="shared" ref="AK254:AK259" si="268">+AI254*AJ254</f>
        <v>213075</v>
      </c>
      <c r="AL254" s="182">
        <f t="shared" ref="AL254:AL259" si="269">+AI254*3.5%</f>
        <v>99435.000000000015</v>
      </c>
      <c r="AM254" s="182">
        <f t="shared" ref="AM254:AM259" si="270">+AI254*0.414%</f>
        <v>11761.739999999998</v>
      </c>
      <c r="AN254" s="182">
        <f t="shared" ref="AN254:AN259" si="271">+AI254-AK254</f>
        <v>2627925</v>
      </c>
      <c r="AO254" s="182">
        <f t="shared" ref="AO254:AO259" si="272">+AB254-AI254</f>
        <v>315000</v>
      </c>
      <c r="AP254" s="182"/>
      <c r="AQ254" s="417"/>
    </row>
    <row r="255" spans="1:43" s="380" customFormat="1" ht="16.5" hidden="1" customHeight="1" x14ac:dyDescent="0.25">
      <c r="A255" s="175">
        <v>5</v>
      </c>
      <c r="B255" s="341">
        <v>10</v>
      </c>
      <c r="C255" s="375" t="s">
        <v>1896</v>
      </c>
      <c r="D255" s="376">
        <v>45799</v>
      </c>
      <c r="E255" s="377">
        <v>131</v>
      </c>
      <c r="F255" s="378" t="s">
        <v>194</v>
      </c>
      <c r="G255" s="378" t="s">
        <v>2504</v>
      </c>
      <c r="H255" s="378" t="s">
        <v>1938</v>
      </c>
      <c r="I255" s="378" t="s">
        <v>2055</v>
      </c>
      <c r="J255" s="378">
        <v>1</v>
      </c>
      <c r="K255" s="378">
        <v>24</v>
      </c>
      <c r="L255" s="416">
        <v>45812</v>
      </c>
      <c r="M255" s="344">
        <v>0.29166666666666669</v>
      </c>
      <c r="N255" s="416">
        <v>45812</v>
      </c>
      <c r="O255" s="379">
        <v>0.79166666666666663</v>
      </c>
      <c r="P255" s="381" t="s">
        <v>2077</v>
      </c>
      <c r="Q255" s="378">
        <v>3153157173</v>
      </c>
      <c r="R255" s="179"/>
      <c r="S255" s="393">
        <v>91462</v>
      </c>
      <c r="T255" s="393">
        <v>141870</v>
      </c>
      <c r="U255" s="336">
        <v>480</v>
      </c>
      <c r="V255" s="181" t="str">
        <f>VLOOKUP(U255,MOVIL!$C$7:CA387,2,0)</f>
        <v>LZO022</v>
      </c>
      <c r="W255" s="181" t="str">
        <f>VLOOKUP(U255,MOVIL!$C$7:$BX$200,5,0)</f>
        <v>SALAMANCA FERNANDEZ MAURICIO</v>
      </c>
      <c r="X255" s="309">
        <f>VLOOKUP(V255,MOVIL!$D$7:BY389,6,0)</f>
        <v>3166710509</v>
      </c>
      <c r="Y255" s="336">
        <v>1420200</v>
      </c>
      <c r="Z255" s="181"/>
      <c r="AA255" s="181"/>
      <c r="AB255" s="182">
        <f t="shared" si="256"/>
        <v>1420200</v>
      </c>
      <c r="AC255" s="181"/>
      <c r="AD255" s="181"/>
      <c r="AE255" s="181"/>
      <c r="AF255" s="470" t="str">
        <f>VLOOKUP(U255,MOVIL!$C:$CG,3,0)</f>
        <v>SOCIO</v>
      </c>
      <c r="AG255" s="110">
        <f t="shared" si="264"/>
        <v>1420200</v>
      </c>
      <c r="AH255" s="110">
        <f t="shared" si="265"/>
        <v>480</v>
      </c>
      <c r="AI255" s="182">
        <f t="shared" si="266"/>
        <v>1279000</v>
      </c>
      <c r="AJ255" s="184" t="str">
        <f t="shared" si="267"/>
        <v>7,5%</v>
      </c>
      <c r="AK255" s="182">
        <f t="shared" si="268"/>
        <v>95925</v>
      </c>
      <c r="AL255" s="182">
        <f t="shared" si="269"/>
        <v>44765.000000000007</v>
      </c>
      <c r="AM255" s="182">
        <f t="shared" si="270"/>
        <v>5295.0599999999995</v>
      </c>
      <c r="AN255" s="182">
        <f t="shared" si="271"/>
        <v>1183075</v>
      </c>
      <c r="AO255" s="182">
        <f t="shared" si="272"/>
        <v>141200</v>
      </c>
      <c r="AP255" s="182"/>
      <c r="AQ255" s="417"/>
    </row>
    <row r="256" spans="1:43" s="380" customFormat="1" ht="16.5" hidden="1" customHeight="1" x14ac:dyDescent="0.25">
      <c r="A256" s="175"/>
      <c r="B256" s="341">
        <v>10</v>
      </c>
      <c r="C256" s="375" t="s">
        <v>1896</v>
      </c>
      <c r="D256" s="376">
        <v>45799</v>
      </c>
      <c r="E256" s="377">
        <v>146</v>
      </c>
      <c r="F256" s="378" t="s">
        <v>209</v>
      </c>
      <c r="G256" s="378" t="s">
        <v>2507</v>
      </c>
      <c r="H256" s="378" t="s">
        <v>2965</v>
      </c>
      <c r="I256" s="378" t="s">
        <v>2055</v>
      </c>
      <c r="J256" s="378">
        <v>2</v>
      </c>
      <c r="K256" s="378">
        <v>27</v>
      </c>
      <c r="L256" s="416">
        <v>45812</v>
      </c>
      <c r="M256" s="344">
        <v>0.25</v>
      </c>
      <c r="N256" s="416">
        <v>45813</v>
      </c>
      <c r="O256" s="379">
        <v>0.83333333333333337</v>
      </c>
      <c r="P256" s="381" t="s">
        <v>1923</v>
      </c>
      <c r="Q256" s="378">
        <v>3157907431</v>
      </c>
      <c r="R256" s="333"/>
      <c r="S256" s="393">
        <v>91463</v>
      </c>
      <c r="T256" s="393">
        <v>141871</v>
      </c>
      <c r="U256" s="336">
        <v>85</v>
      </c>
      <c r="V256" s="181" t="str">
        <f>VLOOKUP(U256,MOVIL!$C$7:CA389,2,0)</f>
        <v>PMV 710</v>
      </c>
      <c r="W256" s="181" t="str">
        <f>VLOOKUP(U256,MOVIL!$C$7:$BX$200,5,0)</f>
        <v>PINZON ROJAS JOHAN RICARDO</v>
      </c>
      <c r="X256" s="309" t="str">
        <f>VLOOKUP(V256,MOVIL!$D$7:BY391,6,0)</f>
        <v>316 8653592</v>
      </c>
      <c r="Y256" s="336">
        <v>3313800</v>
      </c>
      <c r="Z256" s="181"/>
      <c r="AA256" s="181"/>
      <c r="AB256" s="182">
        <f t="shared" si="256"/>
        <v>3313800</v>
      </c>
      <c r="AC256" s="181"/>
      <c r="AD256" s="181"/>
      <c r="AE256" s="181"/>
      <c r="AF256" s="470" t="str">
        <f>VLOOKUP(U256,MOVIL!$C:$CG,3,0)</f>
        <v>SOCIO</v>
      </c>
      <c r="AG256" s="110">
        <f t="shared" si="264"/>
        <v>3313800</v>
      </c>
      <c r="AH256" s="110">
        <f t="shared" si="265"/>
        <v>85</v>
      </c>
      <c r="AI256" s="182">
        <f t="shared" si="266"/>
        <v>2983000</v>
      </c>
      <c r="AJ256" s="184" t="str">
        <f t="shared" si="267"/>
        <v>7,5%</v>
      </c>
      <c r="AK256" s="182">
        <f t="shared" si="268"/>
        <v>223725</v>
      </c>
      <c r="AL256" s="182">
        <f t="shared" si="269"/>
        <v>104405.00000000001</v>
      </c>
      <c r="AM256" s="182">
        <f t="shared" si="270"/>
        <v>12349.619999999999</v>
      </c>
      <c r="AN256" s="182">
        <f t="shared" si="271"/>
        <v>2759275</v>
      </c>
      <c r="AO256" s="182">
        <f t="shared" si="272"/>
        <v>330800</v>
      </c>
      <c r="AP256" s="182"/>
      <c r="AQ256" s="417"/>
    </row>
    <row r="257" spans="1:43" s="380" customFormat="1" ht="16.5" hidden="1" customHeight="1" x14ac:dyDescent="0.25">
      <c r="A257" s="175">
        <v>1</v>
      </c>
      <c r="B257" s="341"/>
      <c r="C257" s="375" t="s">
        <v>2936</v>
      </c>
      <c r="D257" s="376">
        <v>45806</v>
      </c>
      <c r="E257" s="377">
        <v>170</v>
      </c>
      <c r="F257" s="378" t="s">
        <v>232</v>
      </c>
      <c r="G257" s="378" t="s">
        <v>2561</v>
      </c>
      <c r="H257" s="378" t="s">
        <v>1999</v>
      </c>
      <c r="I257" s="378" t="s">
        <v>2562</v>
      </c>
      <c r="J257" s="378">
        <v>1</v>
      </c>
      <c r="K257" s="378">
        <v>30</v>
      </c>
      <c r="L257" s="416">
        <v>45812</v>
      </c>
      <c r="M257" s="344">
        <v>0.25</v>
      </c>
      <c r="N257" s="416">
        <v>45812</v>
      </c>
      <c r="O257" s="379">
        <v>0.66666666666666663</v>
      </c>
      <c r="P257" s="381" t="s">
        <v>2563</v>
      </c>
      <c r="Q257" s="378">
        <v>3016207221</v>
      </c>
      <c r="R257" s="333" t="s">
        <v>2564</v>
      </c>
      <c r="S257" s="393">
        <v>91458</v>
      </c>
      <c r="T257" s="393">
        <v>141860</v>
      </c>
      <c r="U257" s="336">
        <v>467</v>
      </c>
      <c r="V257" s="181" t="str">
        <f>VLOOKUP(U257,MOVIL!$C$7:CA386,2,0)</f>
        <v>LZM383</v>
      </c>
      <c r="W257" s="181" t="str">
        <f>VLOOKUP(U257,MOVIL!$C$7:$BX$200,5,0)</f>
        <v>CARREÑO AMAYA ELI</v>
      </c>
      <c r="X257" s="309">
        <f>VLOOKUP(V257,MOVIL!$D$7:BY388,6,0)</f>
        <v>3133608820</v>
      </c>
      <c r="Y257" s="336">
        <v>1499100</v>
      </c>
      <c r="Z257" s="181"/>
      <c r="AA257" s="181"/>
      <c r="AB257" s="182">
        <f t="shared" si="256"/>
        <v>1499100</v>
      </c>
      <c r="AC257" s="181"/>
      <c r="AD257" s="181"/>
      <c r="AE257" s="181"/>
      <c r="AF257" s="470" t="str">
        <f>VLOOKUP(U257,MOVIL!$C:$CG,3,0)</f>
        <v>SOCIO</v>
      </c>
      <c r="AG257" s="110">
        <f t="shared" si="264"/>
        <v>1499100</v>
      </c>
      <c r="AH257" s="110">
        <f t="shared" si="265"/>
        <v>467</v>
      </c>
      <c r="AI257" s="182">
        <f t="shared" si="266"/>
        <v>1350000</v>
      </c>
      <c r="AJ257" s="184" t="str">
        <f t="shared" si="267"/>
        <v>7,5%</v>
      </c>
      <c r="AK257" s="182">
        <f t="shared" si="268"/>
        <v>101250</v>
      </c>
      <c r="AL257" s="182">
        <f t="shared" si="269"/>
        <v>47250.000000000007</v>
      </c>
      <c r="AM257" s="182">
        <f t="shared" si="270"/>
        <v>5588.9999999999991</v>
      </c>
      <c r="AN257" s="182">
        <f t="shared" si="271"/>
        <v>1248750</v>
      </c>
      <c r="AO257" s="182">
        <f t="shared" si="272"/>
        <v>149100</v>
      </c>
      <c r="AP257" s="182"/>
      <c r="AQ257" s="417"/>
    </row>
    <row r="258" spans="1:43" s="380" customFormat="1" ht="16.5" customHeight="1" x14ac:dyDescent="0.25">
      <c r="A258" s="175">
        <v>3</v>
      </c>
      <c r="B258" s="341" t="s">
        <v>2150</v>
      </c>
      <c r="C258" s="375" t="s">
        <v>2935</v>
      </c>
      <c r="D258" s="376">
        <v>45798</v>
      </c>
      <c r="E258" s="529">
        <v>239</v>
      </c>
      <c r="F258" s="378" t="s">
        <v>2636</v>
      </c>
      <c r="G258" s="378" t="s">
        <v>2636</v>
      </c>
      <c r="H258" s="378" t="s">
        <v>2637</v>
      </c>
      <c r="I258" s="378" t="s">
        <v>2638</v>
      </c>
      <c r="J258" s="378">
        <v>3</v>
      </c>
      <c r="K258" s="378">
        <v>25</v>
      </c>
      <c r="L258" s="416">
        <v>45812</v>
      </c>
      <c r="M258" s="344">
        <v>0.875</v>
      </c>
      <c r="N258" s="416">
        <v>45814</v>
      </c>
      <c r="O258" s="379">
        <v>0.60416666666666663</v>
      </c>
      <c r="P258" s="381" t="s">
        <v>2640</v>
      </c>
      <c r="Q258" s="378" t="s">
        <v>2641</v>
      </c>
      <c r="R258" s="333" t="s">
        <v>2642</v>
      </c>
      <c r="S258" s="393">
        <v>91492</v>
      </c>
      <c r="T258" s="393">
        <v>141960</v>
      </c>
      <c r="U258" s="336">
        <v>343</v>
      </c>
      <c r="V258" s="181" t="str">
        <f>VLOOKUP(U258,MOVIL!$C$7:CA429,2,0)</f>
        <v>EXX681</v>
      </c>
      <c r="W258" s="181" t="str">
        <f>VLOOKUP(U258,MOVIL!$C$7:$BX$200,5,0)</f>
        <v>NAVARRETE GEJEN LUDWIN ENRIQUE</v>
      </c>
      <c r="X258" s="309">
        <f>VLOOKUP(V258,MOVIL!$D$7:BY431,6,0)</f>
        <v>3123044922</v>
      </c>
      <c r="Y258" s="336">
        <v>4734000</v>
      </c>
      <c r="Z258" s="181"/>
      <c r="AA258" s="181"/>
      <c r="AB258" s="530">
        <f t="shared" si="256"/>
        <v>4734000</v>
      </c>
      <c r="AC258" s="181">
        <v>7</v>
      </c>
      <c r="AD258" s="181"/>
      <c r="AE258" s="531">
        <f>AB258+AB259</f>
        <v>9468000</v>
      </c>
      <c r="AF258" s="470" t="str">
        <f>VLOOKUP(U258,MOVIL!$C:$CG,3,0)</f>
        <v>SOCIO</v>
      </c>
      <c r="AG258" s="110">
        <f t="shared" si="264"/>
        <v>4734000</v>
      </c>
      <c r="AH258" s="110">
        <f t="shared" si="265"/>
        <v>343</v>
      </c>
      <c r="AI258" s="182">
        <f t="shared" si="266"/>
        <v>4261000</v>
      </c>
      <c r="AJ258" s="184" t="str">
        <f t="shared" si="267"/>
        <v>7,5%</v>
      </c>
      <c r="AK258" s="182">
        <f t="shared" si="268"/>
        <v>319575</v>
      </c>
      <c r="AL258" s="182">
        <f t="shared" si="269"/>
        <v>149135</v>
      </c>
      <c r="AM258" s="182">
        <f t="shared" si="270"/>
        <v>17640.539999999997</v>
      </c>
      <c r="AN258" s="182">
        <f t="shared" si="271"/>
        <v>3941425</v>
      </c>
      <c r="AO258" s="182">
        <f t="shared" si="272"/>
        <v>473000</v>
      </c>
      <c r="AP258" s="182"/>
      <c r="AQ258" s="417"/>
    </row>
    <row r="259" spans="1:43" s="380" customFormat="1" ht="16.5" customHeight="1" x14ac:dyDescent="0.25">
      <c r="A259" s="175">
        <v>3</v>
      </c>
      <c r="B259" s="341" t="s">
        <v>2150</v>
      </c>
      <c r="C259" s="375" t="s">
        <v>2935</v>
      </c>
      <c r="D259" s="376">
        <v>45798</v>
      </c>
      <c r="E259" s="529">
        <v>239</v>
      </c>
      <c r="F259" s="378" t="s">
        <v>2636</v>
      </c>
      <c r="G259" s="378" t="s">
        <v>2636</v>
      </c>
      <c r="H259" s="378" t="s">
        <v>2637</v>
      </c>
      <c r="I259" s="378" t="s">
        <v>2638</v>
      </c>
      <c r="J259" s="378">
        <v>3</v>
      </c>
      <c r="K259" s="378">
        <v>25</v>
      </c>
      <c r="L259" s="416">
        <v>45812</v>
      </c>
      <c r="M259" s="344">
        <v>0.875</v>
      </c>
      <c r="N259" s="416">
        <v>45814</v>
      </c>
      <c r="O259" s="379">
        <v>0.60416666666666663</v>
      </c>
      <c r="P259" s="381" t="s">
        <v>2640</v>
      </c>
      <c r="Q259" s="378" t="s">
        <v>2641</v>
      </c>
      <c r="R259" s="333" t="s">
        <v>2642</v>
      </c>
      <c r="S259" s="393">
        <v>91492</v>
      </c>
      <c r="T259" s="393">
        <v>141960</v>
      </c>
      <c r="U259" s="336">
        <v>343</v>
      </c>
      <c r="V259" s="181" t="str">
        <f>VLOOKUP(U259,MOVIL!$C$7:CA430,2,0)</f>
        <v>EXX681</v>
      </c>
      <c r="W259" s="181" t="str">
        <f>VLOOKUP(U259,MOVIL!$C$7:$BX$200,5,0)</f>
        <v>NAVARRETE GEJEN LUDWIN ENRIQUE</v>
      </c>
      <c r="X259" s="309">
        <f>VLOOKUP(V259,MOVIL!$D$7:BY432,6,0)</f>
        <v>3123044922</v>
      </c>
      <c r="Y259" s="336">
        <v>4734000</v>
      </c>
      <c r="Z259" s="181"/>
      <c r="AA259" s="181"/>
      <c r="AB259" s="530">
        <f t="shared" si="256"/>
        <v>4734000</v>
      </c>
      <c r="AC259" s="181">
        <v>8</v>
      </c>
      <c r="AD259" s="181"/>
      <c r="AE259" s="181"/>
      <c r="AF259" s="470" t="str">
        <f>VLOOKUP(U259,MOVIL!$C:$CG,3,0)</f>
        <v>SOCIO</v>
      </c>
      <c r="AG259" s="110">
        <f t="shared" si="264"/>
        <v>4734000</v>
      </c>
      <c r="AH259" s="110">
        <f t="shared" si="265"/>
        <v>343</v>
      </c>
      <c r="AI259" s="182">
        <f t="shared" si="266"/>
        <v>4261000</v>
      </c>
      <c r="AJ259" s="184" t="str">
        <f t="shared" si="267"/>
        <v>7,5%</v>
      </c>
      <c r="AK259" s="182">
        <f t="shared" si="268"/>
        <v>319575</v>
      </c>
      <c r="AL259" s="182">
        <f t="shared" si="269"/>
        <v>149135</v>
      </c>
      <c r="AM259" s="182">
        <f t="shared" si="270"/>
        <v>17640.539999999997</v>
      </c>
      <c r="AN259" s="182">
        <f t="shared" si="271"/>
        <v>3941425</v>
      </c>
      <c r="AO259" s="182">
        <f t="shared" si="272"/>
        <v>473000</v>
      </c>
      <c r="AP259" s="182"/>
      <c r="AQ259" s="417"/>
    </row>
    <row r="260" spans="1:43" s="380" customFormat="1" ht="16.5" hidden="1" customHeight="1" x14ac:dyDescent="0.25">
      <c r="A260" s="175"/>
      <c r="B260" s="341">
        <v>10</v>
      </c>
      <c r="C260" s="375" t="s">
        <v>1896</v>
      </c>
      <c r="D260" s="376">
        <v>45799</v>
      </c>
      <c r="E260" s="377">
        <v>113</v>
      </c>
      <c r="F260" s="378" t="s">
        <v>176</v>
      </c>
      <c r="G260" s="378" t="s">
        <v>2505</v>
      </c>
      <c r="H260" s="378" t="s">
        <v>2245</v>
      </c>
      <c r="I260" s="378" t="s">
        <v>2055</v>
      </c>
      <c r="J260" s="378">
        <v>2</v>
      </c>
      <c r="K260" s="378">
        <v>25</v>
      </c>
      <c r="L260" s="416">
        <v>45813</v>
      </c>
      <c r="M260" s="344">
        <v>0.25</v>
      </c>
      <c r="N260" s="416">
        <v>45814</v>
      </c>
      <c r="O260" s="379">
        <v>0.66666666666666663</v>
      </c>
      <c r="P260" s="381" t="s">
        <v>2506</v>
      </c>
      <c r="Q260" s="378">
        <v>3112618615</v>
      </c>
      <c r="R260" s="333" t="s">
        <v>2627</v>
      </c>
      <c r="S260" s="393">
        <v>91487</v>
      </c>
      <c r="T260" s="393">
        <v>141916</v>
      </c>
      <c r="U260" s="336">
        <v>476</v>
      </c>
      <c r="V260" s="181" t="str">
        <f>VLOOKUP(U260,MOVIL!$C$7:CA388,2,0)</f>
        <v>LUM578</v>
      </c>
      <c r="W260" s="181" t="str">
        <f>VLOOKUP(U260,MOVIL!$C$7:$BX$200,5,0)</f>
        <v>PABON CORTES HUGO EFREN</v>
      </c>
      <c r="X260" s="309">
        <f>VLOOKUP(V260,MOVIL!$D$7:BY390,6,0)</f>
        <v>3214549060</v>
      </c>
      <c r="Y260" s="336">
        <v>3787200</v>
      </c>
      <c r="Z260" s="181"/>
      <c r="AA260" s="181"/>
      <c r="AB260" s="182">
        <f t="shared" si="256"/>
        <v>3787200</v>
      </c>
      <c r="AC260" s="181"/>
      <c r="AD260" s="181"/>
      <c r="AE260" s="181"/>
      <c r="AF260" s="309" t="str">
        <f>VLOOKUP(U260,MOVIL!$C:$CG,3,0)</f>
        <v>PROPIO</v>
      </c>
      <c r="AG260" s="110">
        <f>+AB260</f>
        <v>3787200</v>
      </c>
      <c r="AH260" s="110">
        <f>+U260</f>
        <v>476</v>
      </c>
      <c r="AI260" s="182">
        <f>AG260</f>
        <v>3787200</v>
      </c>
      <c r="AJ260" s="184" t="str">
        <f>IF(AF260="PROPIO","0%",IF(AF260="SOCIO","7,5%","11,5%"))</f>
        <v>0%</v>
      </c>
      <c r="AK260" s="182">
        <f>AI260</f>
        <v>3787200</v>
      </c>
      <c r="AL260" s="182">
        <f>+AI260*3.5%</f>
        <v>132552</v>
      </c>
      <c r="AM260" s="182">
        <f>+AI260*0.414%</f>
        <v>15679.007999999998</v>
      </c>
      <c r="AN260" s="182">
        <f>+AI260-AK260</f>
        <v>0</v>
      </c>
      <c r="AO260" s="182">
        <f>+AB260-AI260</f>
        <v>0</v>
      </c>
      <c r="AP260" s="182"/>
      <c r="AQ260" s="417"/>
    </row>
    <row r="261" spans="1:43" s="380" customFormat="1" ht="16.5" hidden="1" customHeight="1" x14ac:dyDescent="0.25">
      <c r="A261" s="175"/>
      <c r="B261" s="341">
        <v>10</v>
      </c>
      <c r="C261" s="375" t="s">
        <v>1896</v>
      </c>
      <c r="D261" s="376">
        <v>45799</v>
      </c>
      <c r="E261" s="377">
        <v>113</v>
      </c>
      <c r="F261" s="378" t="s">
        <v>176</v>
      </c>
      <c r="G261" s="378" t="s">
        <v>2505</v>
      </c>
      <c r="H261" s="378" t="s">
        <v>2245</v>
      </c>
      <c r="I261" s="378" t="s">
        <v>2055</v>
      </c>
      <c r="J261" s="378">
        <v>2</v>
      </c>
      <c r="K261" s="378">
        <v>25</v>
      </c>
      <c r="L261" s="416">
        <v>45813</v>
      </c>
      <c r="M261" s="344">
        <v>0.25</v>
      </c>
      <c r="N261" s="416">
        <v>45814</v>
      </c>
      <c r="O261" s="379">
        <v>0.66666666666666663</v>
      </c>
      <c r="P261" s="381" t="s">
        <v>2506</v>
      </c>
      <c r="Q261" s="378">
        <v>3112618615</v>
      </c>
      <c r="R261" s="333" t="s">
        <v>2957</v>
      </c>
      <c r="S261" s="393">
        <v>91487</v>
      </c>
      <c r="T261" s="393">
        <v>141916</v>
      </c>
      <c r="U261" s="336">
        <v>576</v>
      </c>
      <c r="V261" s="181" t="str">
        <f>VLOOKUP(U261,MOVIL!$C$7:CA389,2,0)</f>
        <v>NHT313</v>
      </c>
      <c r="W261" s="181" t="str">
        <f>VLOOKUP(U261,MOVIL!$C$7:$BX$200,5,0)</f>
        <v>TRIANA CORTES ADOLFO</v>
      </c>
      <c r="X261" s="309">
        <f>VLOOKUP(V261,MOVIL!$D$7:BY391,6,0)</f>
        <v>3204203804</v>
      </c>
      <c r="Y261" s="336">
        <v>1893600</v>
      </c>
      <c r="Z261" s="181"/>
      <c r="AA261" s="181"/>
      <c r="AB261" s="182">
        <f t="shared" si="256"/>
        <v>1893600</v>
      </c>
      <c r="AC261" s="181"/>
      <c r="AD261" s="181"/>
      <c r="AE261" s="181"/>
      <c r="AF261" s="470" t="str">
        <f>VLOOKUP(U261,MOVIL!$C:$CG,3,0)</f>
        <v>AFILIADO</v>
      </c>
      <c r="AG261" s="110">
        <f>+AB261</f>
        <v>1893600</v>
      </c>
      <c r="AH261" s="110">
        <f>+U261</f>
        <v>576</v>
      </c>
      <c r="AI261" s="182">
        <f>ROUNDUP((IF(AF261="SOCIO",(AG261*0.9),(AG261*0.7))),-3)</f>
        <v>1326000</v>
      </c>
      <c r="AJ261" s="184" t="str">
        <f>IF(AF261="PROPIO","0%",IF(AF261="SOCIO","7,5%","11,5%"))</f>
        <v>11,5%</v>
      </c>
      <c r="AK261" s="182">
        <f>+AI261*AJ261</f>
        <v>152490</v>
      </c>
      <c r="AL261" s="182">
        <f>+AI261*3.5%</f>
        <v>46410.000000000007</v>
      </c>
      <c r="AM261" s="182">
        <f>+AI261*0.414%</f>
        <v>5489.6399999999994</v>
      </c>
      <c r="AN261" s="182">
        <f>+AI261-AK261</f>
        <v>1173510</v>
      </c>
      <c r="AO261" s="182">
        <f>+AB261-AI261</f>
        <v>567600</v>
      </c>
      <c r="AP261" s="182"/>
      <c r="AQ261" s="417"/>
    </row>
    <row r="262" spans="1:43" s="380" customFormat="1" ht="16.5" hidden="1" customHeight="1" x14ac:dyDescent="0.25">
      <c r="A262" s="175"/>
      <c r="B262" s="341">
        <v>10</v>
      </c>
      <c r="C262" s="375" t="s">
        <v>1896</v>
      </c>
      <c r="D262" s="376">
        <v>45799</v>
      </c>
      <c r="E262" s="377">
        <v>113</v>
      </c>
      <c r="F262" s="378" t="s">
        <v>176</v>
      </c>
      <c r="G262" s="378" t="s">
        <v>2505</v>
      </c>
      <c r="H262" s="378" t="s">
        <v>2245</v>
      </c>
      <c r="I262" s="378" t="s">
        <v>2055</v>
      </c>
      <c r="J262" s="378">
        <v>2</v>
      </c>
      <c r="K262" s="378">
        <v>25</v>
      </c>
      <c r="L262" s="416">
        <v>45813</v>
      </c>
      <c r="M262" s="344">
        <v>0.25</v>
      </c>
      <c r="N262" s="416">
        <v>45814</v>
      </c>
      <c r="O262" s="379">
        <v>0.66666666666666663</v>
      </c>
      <c r="P262" s="381" t="s">
        <v>2506</v>
      </c>
      <c r="Q262" s="378">
        <v>3112618615</v>
      </c>
      <c r="R262" s="333" t="s">
        <v>2958</v>
      </c>
      <c r="S262" s="393">
        <v>91487</v>
      </c>
      <c r="T262" s="393">
        <v>141917</v>
      </c>
      <c r="U262" s="336">
        <v>481</v>
      </c>
      <c r="V262" s="181" t="str">
        <f>VLOOKUP(U262,MOVIL!$C$7:CA389,2,0)</f>
        <v>NHT073</v>
      </c>
      <c r="W262" s="181" t="str">
        <f>VLOOKUP(U262,MOVIL!$C$7:$BX$200,5,0)</f>
        <v>GARZON ROJAS PEDRO SIMON</v>
      </c>
      <c r="X262" s="309">
        <f>VLOOKUP(V262,MOVIL!$D$7:BY391,6,0)</f>
        <v>3215078140</v>
      </c>
      <c r="Y262" s="336">
        <v>1893600</v>
      </c>
      <c r="Z262" s="181"/>
      <c r="AA262" s="181"/>
      <c r="AB262" s="182">
        <f t="shared" si="256"/>
        <v>1893600</v>
      </c>
      <c r="AC262" s="181"/>
      <c r="AD262" s="181"/>
      <c r="AE262" s="181"/>
      <c r="AF262" s="309" t="str">
        <f>VLOOKUP(U262,MOVIL!$C:$CG,3,0)</f>
        <v>PROPIO</v>
      </c>
      <c r="AG262" s="110">
        <f>+AB262</f>
        <v>1893600</v>
      </c>
      <c r="AH262" s="110">
        <f>+U262</f>
        <v>481</v>
      </c>
      <c r="AI262" s="182">
        <f>AG262</f>
        <v>1893600</v>
      </c>
      <c r="AJ262" s="184" t="str">
        <f>IF(AF262="PROPIO","0%",IF(AF262="SOCIO","7,5%","11,5%"))</f>
        <v>0%</v>
      </c>
      <c r="AK262" s="182">
        <f>AI262</f>
        <v>1893600</v>
      </c>
      <c r="AL262" s="182">
        <f>+AI262*3.5%</f>
        <v>66276</v>
      </c>
      <c r="AM262" s="182">
        <f>+AI262*0.414%</f>
        <v>7839.503999999999</v>
      </c>
      <c r="AN262" s="182">
        <f>+AI262-AK262</f>
        <v>0</v>
      </c>
      <c r="AO262" s="182">
        <f>+AB262-AI262</f>
        <v>0</v>
      </c>
      <c r="AP262" s="182"/>
      <c r="AQ262" s="417"/>
    </row>
    <row r="263" spans="1:43" s="380" customFormat="1" ht="16.5" hidden="1" customHeight="1" x14ac:dyDescent="0.25">
      <c r="A263" s="175"/>
      <c r="B263" s="341">
        <v>10</v>
      </c>
      <c r="C263" s="375" t="s">
        <v>1896</v>
      </c>
      <c r="D263" s="376">
        <v>45799</v>
      </c>
      <c r="E263" s="377">
        <v>150</v>
      </c>
      <c r="F263" s="378" t="s">
        <v>213</v>
      </c>
      <c r="G263" s="378" t="s">
        <v>2520</v>
      </c>
      <c r="H263" s="378" t="s">
        <v>2966</v>
      </c>
      <c r="I263" s="378" t="s">
        <v>2055</v>
      </c>
      <c r="J263" s="378">
        <v>1</v>
      </c>
      <c r="K263" s="378">
        <v>25</v>
      </c>
      <c r="L263" s="416">
        <v>45813</v>
      </c>
      <c r="M263" s="344">
        <v>0.22916666666666666</v>
      </c>
      <c r="N263" s="416">
        <v>45813</v>
      </c>
      <c r="O263" s="379">
        <v>0.66666666666666663</v>
      </c>
      <c r="P263" s="381" t="s">
        <v>2521</v>
      </c>
      <c r="Q263" s="378">
        <v>3104206630</v>
      </c>
      <c r="R263" s="333">
        <v>1012339808</v>
      </c>
      <c r="S263" s="393">
        <v>91488</v>
      </c>
      <c r="T263" s="393">
        <v>141918</v>
      </c>
      <c r="U263" s="336">
        <v>495</v>
      </c>
      <c r="V263" s="181" t="str">
        <f>VLOOKUP(U263,MOVIL!$C$7:CA397,2,0)</f>
        <v>NOX319</v>
      </c>
      <c r="W263" s="181" t="str">
        <f>VLOOKUP(U263,MOVIL!$C$7:$BX$200,5,0)</f>
        <v>PINZON ARAQUE TEOFILO</v>
      </c>
      <c r="X263" s="309">
        <f>VLOOKUP(V263,MOVIL!$D$7:BY399,6,0)</f>
        <v>3102847456</v>
      </c>
      <c r="Y263" s="336">
        <v>2367000</v>
      </c>
      <c r="Z263" s="181"/>
      <c r="AA263" s="181"/>
      <c r="AB263" s="182">
        <f t="shared" si="256"/>
        <v>2367000</v>
      </c>
      <c r="AC263" s="181"/>
      <c r="AD263" s="181"/>
      <c r="AE263" s="181"/>
      <c r="AF263" s="470" t="str">
        <f>VLOOKUP(U263,MOVIL!$C:$CG,3,0)</f>
        <v>SOCIO</v>
      </c>
      <c r="AG263" s="110">
        <f t="shared" ref="AG263:AG273" si="273">+AB263</f>
        <v>2367000</v>
      </c>
      <c r="AH263" s="110">
        <f t="shared" ref="AH263:AH273" si="274">+U263</f>
        <v>495</v>
      </c>
      <c r="AI263" s="182">
        <f t="shared" ref="AI263:AI273" si="275">ROUNDUP((IF(AF263="SOCIO",(AG263*0.9),(AG263*0.7))),-3)</f>
        <v>2131000</v>
      </c>
      <c r="AJ263" s="184" t="str">
        <f t="shared" ref="AJ263:AJ273" si="276">IF(AF263="PROPIO","0%",IF(AF263="SOCIO","7,5%","11,5%"))</f>
        <v>7,5%</v>
      </c>
      <c r="AK263" s="182">
        <f t="shared" ref="AK263:AK273" si="277">+AI263*AJ263</f>
        <v>159825</v>
      </c>
      <c r="AL263" s="182">
        <f t="shared" ref="AL263:AL273" si="278">+AI263*3.5%</f>
        <v>74585</v>
      </c>
      <c r="AM263" s="182">
        <f t="shared" ref="AM263:AM273" si="279">+AI263*0.414%</f>
        <v>8822.3399999999983</v>
      </c>
      <c r="AN263" s="182">
        <f t="shared" ref="AN263:AN273" si="280">+AI263-AK263</f>
        <v>1971175</v>
      </c>
      <c r="AO263" s="182">
        <f t="shared" ref="AO263:AO273" si="281">+AB263-AI263</f>
        <v>236000</v>
      </c>
      <c r="AP263" s="182"/>
      <c r="AQ263" s="417"/>
    </row>
    <row r="264" spans="1:43" s="380" customFormat="1" ht="16.5" hidden="1" customHeight="1" x14ac:dyDescent="0.25">
      <c r="A264" s="175"/>
      <c r="B264" s="341">
        <v>10</v>
      </c>
      <c r="C264" s="375" t="s">
        <v>1896</v>
      </c>
      <c r="D264" s="376">
        <v>45799</v>
      </c>
      <c r="E264" s="377">
        <v>127</v>
      </c>
      <c r="F264" s="378" t="s">
        <v>190</v>
      </c>
      <c r="G264" s="378" t="s">
        <v>2522</v>
      </c>
      <c r="H264" s="378" t="s">
        <v>1007</v>
      </c>
      <c r="I264" s="378" t="s">
        <v>2055</v>
      </c>
      <c r="J264" s="378">
        <v>2</v>
      </c>
      <c r="K264" s="378">
        <v>38</v>
      </c>
      <c r="L264" s="416">
        <v>45813</v>
      </c>
      <c r="M264" s="344">
        <v>0.19791666666666666</v>
      </c>
      <c r="N264" s="416">
        <v>45814</v>
      </c>
      <c r="O264" s="379">
        <v>0.79166666666666663</v>
      </c>
      <c r="P264" s="381" t="s">
        <v>2523</v>
      </c>
      <c r="Q264" s="378">
        <v>3002122877</v>
      </c>
      <c r="R264" s="333">
        <v>93401747</v>
      </c>
      <c r="S264" s="393">
        <v>91490</v>
      </c>
      <c r="T264" s="393">
        <v>141920</v>
      </c>
      <c r="U264" s="336">
        <v>332</v>
      </c>
      <c r="V264" s="181" t="str">
        <f>VLOOKUP(U264,MOVIL!$C$7:CA398,2,0)</f>
        <v>EXX669</v>
      </c>
      <c r="W264" s="181" t="str">
        <f>VLOOKUP(U264,MOVIL!$C$7:$BX$200,5,0)</f>
        <v>DUEÑAS SOTO EDGAR ALFONSO</v>
      </c>
      <c r="X264" s="309">
        <f>VLOOKUP(V264,MOVIL!$D$7:BY400,6,0)</f>
        <v>3192732121</v>
      </c>
      <c r="Y264" s="336">
        <v>1052000</v>
      </c>
      <c r="Z264" s="181"/>
      <c r="AA264" s="181"/>
      <c r="AB264" s="182">
        <f t="shared" si="256"/>
        <v>1052000</v>
      </c>
      <c r="AC264" s="181"/>
      <c r="AD264" s="181"/>
      <c r="AE264" s="181"/>
      <c r="AF264" s="470" t="str">
        <f>VLOOKUP(U264,MOVIL!$C:$CG,3,0)</f>
        <v>SOCIO</v>
      </c>
      <c r="AG264" s="110">
        <f t="shared" si="273"/>
        <v>1052000</v>
      </c>
      <c r="AH264" s="110">
        <f t="shared" si="274"/>
        <v>332</v>
      </c>
      <c r="AI264" s="182">
        <f t="shared" si="275"/>
        <v>947000</v>
      </c>
      <c r="AJ264" s="184" t="str">
        <f t="shared" si="276"/>
        <v>7,5%</v>
      </c>
      <c r="AK264" s="182">
        <f t="shared" si="277"/>
        <v>71025</v>
      </c>
      <c r="AL264" s="182">
        <f t="shared" si="278"/>
        <v>33145</v>
      </c>
      <c r="AM264" s="182">
        <f t="shared" si="279"/>
        <v>3920.5799999999995</v>
      </c>
      <c r="AN264" s="182">
        <f t="shared" si="280"/>
        <v>875975</v>
      </c>
      <c r="AO264" s="182">
        <f t="shared" si="281"/>
        <v>105000</v>
      </c>
      <c r="AP264" s="182"/>
      <c r="AQ264" s="417"/>
    </row>
    <row r="265" spans="1:43" s="380" customFormat="1" ht="16.5" hidden="1" customHeight="1" x14ac:dyDescent="0.25">
      <c r="A265" s="175"/>
      <c r="B265" s="341">
        <v>10</v>
      </c>
      <c r="C265" s="375" t="s">
        <v>1896</v>
      </c>
      <c r="D265" s="376">
        <v>45799</v>
      </c>
      <c r="E265" s="377">
        <v>132</v>
      </c>
      <c r="F265" s="378" t="s">
        <v>195</v>
      </c>
      <c r="G265" s="378" t="s">
        <v>2524</v>
      </c>
      <c r="H265" s="378" t="s">
        <v>2956</v>
      </c>
      <c r="I265" s="378" t="s">
        <v>2055</v>
      </c>
      <c r="J265" s="378">
        <v>2</v>
      </c>
      <c r="K265" s="378">
        <v>32</v>
      </c>
      <c r="L265" s="416">
        <v>45813</v>
      </c>
      <c r="M265" s="344">
        <v>0.25</v>
      </c>
      <c r="N265" s="416">
        <v>45814</v>
      </c>
      <c r="O265" s="379">
        <v>0.75</v>
      </c>
      <c r="P265" s="381" t="s">
        <v>2525</v>
      </c>
      <c r="Q265" s="378">
        <v>3178947366</v>
      </c>
      <c r="R265" s="333"/>
      <c r="S265" s="393">
        <v>91489</v>
      </c>
      <c r="T265" s="393">
        <v>141919</v>
      </c>
      <c r="U265" s="336">
        <v>467</v>
      </c>
      <c r="V265" s="181" t="str">
        <f>VLOOKUP(U265,MOVIL!$C$7:CA399,2,0)</f>
        <v>LZM383</v>
      </c>
      <c r="W265" s="181" t="str">
        <f>VLOOKUP(U265,MOVIL!$C$7:$BX$200,5,0)</f>
        <v>CARREÑO AMAYA ELI</v>
      </c>
      <c r="X265" s="309">
        <f>VLOOKUP(V265,MOVIL!$D$7:BY401,6,0)</f>
        <v>3133608820</v>
      </c>
      <c r="Y265" s="336">
        <v>2945600</v>
      </c>
      <c r="Z265" s="181"/>
      <c r="AA265" s="181"/>
      <c r="AB265" s="182">
        <f t="shared" si="256"/>
        <v>2945600</v>
      </c>
      <c r="AC265" s="181"/>
      <c r="AD265" s="181"/>
      <c r="AE265" s="181"/>
      <c r="AF265" s="470" t="str">
        <f>VLOOKUP(U265,MOVIL!$C:$CG,3,0)</f>
        <v>SOCIO</v>
      </c>
      <c r="AG265" s="110">
        <f t="shared" si="273"/>
        <v>2945600</v>
      </c>
      <c r="AH265" s="110">
        <f t="shared" si="274"/>
        <v>467</v>
      </c>
      <c r="AI265" s="182">
        <f t="shared" si="275"/>
        <v>2652000</v>
      </c>
      <c r="AJ265" s="184" t="str">
        <f t="shared" si="276"/>
        <v>7,5%</v>
      </c>
      <c r="AK265" s="182">
        <f t="shared" si="277"/>
        <v>198900</v>
      </c>
      <c r="AL265" s="182">
        <f t="shared" si="278"/>
        <v>92820.000000000015</v>
      </c>
      <c r="AM265" s="182">
        <f t="shared" si="279"/>
        <v>10979.279999999999</v>
      </c>
      <c r="AN265" s="182">
        <f t="shared" si="280"/>
        <v>2453100</v>
      </c>
      <c r="AO265" s="182">
        <f t="shared" si="281"/>
        <v>293600</v>
      </c>
      <c r="AP265" s="182"/>
      <c r="AQ265" s="417"/>
    </row>
    <row r="266" spans="1:43" s="380" customFormat="1" ht="16.5" hidden="1" customHeight="1" x14ac:dyDescent="0.25">
      <c r="A266" s="175"/>
      <c r="B266" s="341"/>
      <c r="C266" s="430" t="s">
        <v>2264</v>
      </c>
      <c r="D266" s="376">
        <v>45803</v>
      </c>
      <c r="E266" s="377">
        <v>109</v>
      </c>
      <c r="F266" s="378" t="s">
        <v>150</v>
      </c>
      <c r="G266" s="378" t="s">
        <v>171</v>
      </c>
      <c r="H266" s="378" t="s">
        <v>637</v>
      </c>
      <c r="I266" s="378"/>
      <c r="J266" s="378">
        <v>1</v>
      </c>
      <c r="K266" s="378">
        <v>37</v>
      </c>
      <c r="L266" s="416">
        <v>45813</v>
      </c>
      <c r="M266" s="344">
        <v>0.25</v>
      </c>
      <c r="N266" s="416">
        <v>45813</v>
      </c>
      <c r="O266" s="379">
        <v>0.58333333333333337</v>
      </c>
      <c r="P266" s="381" t="s">
        <v>2546</v>
      </c>
      <c r="Q266" s="378">
        <v>3103391388</v>
      </c>
      <c r="R266" s="333">
        <v>79662344</v>
      </c>
      <c r="S266" s="393">
        <v>91491</v>
      </c>
      <c r="T266" s="393">
        <v>141921</v>
      </c>
      <c r="U266" s="336">
        <v>337</v>
      </c>
      <c r="V266" s="181" t="str">
        <f>VLOOKUP(U266,MOVIL!$C$7:CA426,2,0)</f>
        <v>EXZ209</v>
      </c>
      <c r="W266" s="181" t="str">
        <f>VLOOKUP(U266,MOVIL!$C$7:$BX$200,5,0)</f>
        <v xml:space="preserve">PINILLA BEJARANO JOSE GIOVANNI  </v>
      </c>
      <c r="X266" s="309">
        <f>VLOOKUP(V266,MOVIL!$D$7:BY428,6,0)</f>
        <v>3118861891</v>
      </c>
      <c r="Y266" s="336">
        <v>1541180</v>
      </c>
      <c r="Z266" s="181"/>
      <c r="AA266" s="181"/>
      <c r="AB266" s="182">
        <f t="shared" si="256"/>
        <v>1541180</v>
      </c>
      <c r="AC266" s="181"/>
      <c r="AD266" s="181"/>
      <c r="AE266" s="181"/>
      <c r="AF266" s="470" t="str">
        <f>VLOOKUP(U266,MOVIL!$C:$CG,3,0)</f>
        <v>SOCIO-AFILIADO</v>
      </c>
      <c r="AG266" s="110">
        <f t="shared" si="273"/>
        <v>1541180</v>
      </c>
      <c r="AH266" s="110">
        <f t="shared" si="274"/>
        <v>337</v>
      </c>
      <c r="AI266" s="182">
        <f t="shared" si="275"/>
        <v>1079000</v>
      </c>
      <c r="AJ266" s="184" t="str">
        <f t="shared" si="276"/>
        <v>11,5%</v>
      </c>
      <c r="AK266" s="182">
        <f t="shared" si="277"/>
        <v>124085</v>
      </c>
      <c r="AL266" s="182">
        <f t="shared" si="278"/>
        <v>37765</v>
      </c>
      <c r="AM266" s="182">
        <f t="shared" si="279"/>
        <v>4467.0599999999995</v>
      </c>
      <c r="AN266" s="182">
        <f t="shared" si="280"/>
        <v>954915</v>
      </c>
      <c r="AO266" s="182">
        <f t="shared" si="281"/>
        <v>462180</v>
      </c>
      <c r="AP266" s="182"/>
      <c r="AQ266" s="417"/>
    </row>
    <row r="267" spans="1:43" s="380" customFormat="1" ht="16.5" hidden="1" customHeight="1" x14ac:dyDescent="0.25">
      <c r="A267" s="175"/>
      <c r="B267" s="341"/>
      <c r="C267" s="330" t="s">
        <v>2937</v>
      </c>
      <c r="D267" s="376">
        <v>45797</v>
      </c>
      <c r="E267" s="377">
        <v>45</v>
      </c>
      <c r="F267" s="378" t="s">
        <v>2498</v>
      </c>
      <c r="G267" s="378" t="s">
        <v>2499</v>
      </c>
      <c r="H267" s="378" t="s">
        <v>2967</v>
      </c>
      <c r="I267" s="378" t="s">
        <v>1940</v>
      </c>
      <c r="J267" s="378">
        <v>1</v>
      </c>
      <c r="K267" s="378">
        <v>40</v>
      </c>
      <c r="L267" s="416">
        <v>45814</v>
      </c>
      <c r="M267" s="344">
        <v>0.27083333333333331</v>
      </c>
      <c r="N267" s="416">
        <v>45814</v>
      </c>
      <c r="O267" s="379">
        <v>0.83333333333333337</v>
      </c>
      <c r="P267" s="381" t="s">
        <v>2500</v>
      </c>
      <c r="Q267" s="378">
        <v>3104039776</v>
      </c>
      <c r="R267" s="179"/>
      <c r="S267" s="393">
        <v>91503</v>
      </c>
      <c r="T267" s="393">
        <v>142015</v>
      </c>
      <c r="U267" s="336">
        <v>85</v>
      </c>
      <c r="V267" s="181" t="str">
        <f>VLOOKUP(U267,MOVIL!$C$7:CA385,2,0)</f>
        <v>PMV 710</v>
      </c>
      <c r="W267" s="181" t="str">
        <f>VLOOKUP(U267,MOVIL!$C$7:$BX$200,5,0)</f>
        <v>PINZON ROJAS JOHAN RICARDO</v>
      </c>
      <c r="X267" s="309" t="str">
        <f>VLOOKUP(V267,MOVIL!$D$7:BY387,6,0)</f>
        <v>316 8653592</v>
      </c>
      <c r="Y267" s="336">
        <v>1578000</v>
      </c>
      <c r="Z267" s="181"/>
      <c r="AA267" s="181"/>
      <c r="AB267" s="182">
        <f t="shared" si="256"/>
        <v>1578000</v>
      </c>
      <c r="AC267" s="181"/>
      <c r="AD267" s="181"/>
      <c r="AE267" s="181"/>
      <c r="AF267" s="470" t="str">
        <f>VLOOKUP(U267,MOVIL!$C:$CG,3,0)</f>
        <v>SOCIO</v>
      </c>
      <c r="AG267" s="110">
        <f t="shared" si="273"/>
        <v>1578000</v>
      </c>
      <c r="AH267" s="110">
        <f t="shared" si="274"/>
        <v>85</v>
      </c>
      <c r="AI267" s="182">
        <f t="shared" si="275"/>
        <v>1421000</v>
      </c>
      <c r="AJ267" s="184" t="str">
        <f t="shared" si="276"/>
        <v>7,5%</v>
      </c>
      <c r="AK267" s="182">
        <f t="shared" si="277"/>
        <v>106575</v>
      </c>
      <c r="AL267" s="182">
        <f t="shared" si="278"/>
        <v>49735.000000000007</v>
      </c>
      <c r="AM267" s="182">
        <f t="shared" si="279"/>
        <v>5882.94</v>
      </c>
      <c r="AN267" s="182">
        <f t="shared" si="280"/>
        <v>1314425</v>
      </c>
      <c r="AO267" s="182">
        <f t="shared" si="281"/>
        <v>157000</v>
      </c>
      <c r="AP267" s="182"/>
      <c r="AQ267" s="417"/>
    </row>
    <row r="268" spans="1:43" s="380" customFormat="1" ht="16.5" hidden="1" customHeight="1" x14ac:dyDescent="0.25">
      <c r="A268" s="175">
        <v>2</v>
      </c>
      <c r="B268" s="341">
        <v>10</v>
      </c>
      <c r="C268" s="375" t="s">
        <v>1896</v>
      </c>
      <c r="D268" s="376">
        <v>45799</v>
      </c>
      <c r="E268" s="377">
        <v>179</v>
      </c>
      <c r="F268" s="378" t="s">
        <v>240</v>
      </c>
      <c r="G268" s="378" t="s">
        <v>240</v>
      </c>
      <c r="H268" s="378" t="s">
        <v>2883</v>
      </c>
      <c r="I268" s="378" t="s">
        <v>2055</v>
      </c>
      <c r="J268" s="378">
        <v>1</v>
      </c>
      <c r="K268" s="378">
        <v>31</v>
      </c>
      <c r="L268" s="416">
        <v>45814</v>
      </c>
      <c r="M268" s="344" t="s">
        <v>2353</v>
      </c>
      <c r="N268" s="416">
        <v>45814</v>
      </c>
      <c r="O268" s="379" t="s">
        <v>2347</v>
      </c>
      <c r="P268" s="381" t="s">
        <v>2502</v>
      </c>
      <c r="Q268" s="378">
        <v>3213316359</v>
      </c>
      <c r="R268" s="179"/>
      <c r="S268" s="393">
        <v>91504</v>
      </c>
      <c r="T268" s="393">
        <v>142016</v>
      </c>
      <c r="U268" s="336">
        <v>364</v>
      </c>
      <c r="V268" s="181" t="str">
        <f>VLOOKUP(U268,MOVIL!$C$7:CA384,2,0)</f>
        <v>EXZ257</v>
      </c>
      <c r="W268" s="181" t="str">
        <f>VLOOKUP(U268,MOVIL!$C$7:$BX$200,5,0)</f>
        <v>ORTEGON SIERRA JORGE SAMUEL</v>
      </c>
      <c r="X268" s="309">
        <f>VLOOKUP(V268,MOVIL!$D$7:BY386,6,0)</f>
        <v>3136114788</v>
      </c>
      <c r="Y268" s="336">
        <v>1499100</v>
      </c>
      <c r="Z268" s="181"/>
      <c r="AA268" s="181"/>
      <c r="AB268" s="182">
        <f t="shared" si="256"/>
        <v>1499100</v>
      </c>
      <c r="AC268" s="181"/>
      <c r="AD268" s="181"/>
      <c r="AE268" s="181"/>
      <c r="AF268" s="470" t="str">
        <f>VLOOKUP(U268,MOVIL!$C:$CG,3,0)</f>
        <v>AFILIADO</v>
      </c>
      <c r="AG268" s="110">
        <f t="shared" si="273"/>
        <v>1499100</v>
      </c>
      <c r="AH268" s="110">
        <f t="shared" si="274"/>
        <v>364</v>
      </c>
      <c r="AI268" s="182">
        <f t="shared" si="275"/>
        <v>1050000</v>
      </c>
      <c r="AJ268" s="184" t="str">
        <f t="shared" si="276"/>
        <v>11,5%</v>
      </c>
      <c r="AK268" s="182">
        <f t="shared" si="277"/>
        <v>120750</v>
      </c>
      <c r="AL268" s="182">
        <f t="shared" si="278"/>
        <v>36750</v>
      </c>
      <c r="AM268" s="182">
        <f t="shared" si="279"/>
        <v>4347</v>
      </c>
      <c r="AN268" s="182">
        <f t="shared" si="280"/>
        <v>929250</v>
      </c>
      <c r="AO268" s="182">
        <f t="shared" si="281"/>
        <v>449100</v>
      </c>
      <c r="AP268" s="182"/>
      <c r="AQ268" s="417"/>
    </row>
    <row r="269" spans="1:43" s="380" customFormat="1" ht="16.5" hidden="1" customHeight="1" x14ac:dyDescent="0.25">
      <c r="A269" s="175">
        <v>3</v>
      </c>
      <c r="B269" s="341">
        <v>10</v>
      </c>
      <c r="C269" s="375" t="s">
        <v>1896</v>
      </c>
      <c r="D269" s="376">
        <v>45799</v>
      </c>
      <c r="E269" s="377">
        <v>222</v>
      </c>
      <c r="F269" s="378" t="s">
        <v>283</v>
      </c>
      <c r="G269" s="378" t="s">
        <v>2503</v>
      </c>
      <c r="H269" s="378" t="s">
        <v>2128</v>
      </c>
      <c r="I269" s="378" t="s">
        <v>2055</v>
      </c>
      <c r="J269" s="378">
        <v>3</v>
      </c>
      <c r="K269" s="378">
        <v>20</v>
      </c>
      <c r="L269" s="416">
        <v>45814</v>
      </c>
      <c r="M269" s="344" t="s">
        <v>2349</v>
      </c>
      <c r="N269" s="416">
        <v>45816</v>
      </c>
      <c r="O269" s="379" t="s">
        <v>2357</v>
      </c>
      <c r="P269" s="381" t="s">
        <v>2447</v>
      </c>
      <c r="Q269" s="378">
        <v>3016288832</v>
      </c>
      <c r="R269" s="179"/>
      <c r="S269" s="393">
        <v>91505</v>
      </c>
      <c r="T269" s="393">
        <v>142017</v>
      </c>
      <c r="U269" s="336">
        <v>495</v>
      </c>
      <c r="V269" s="181" t="str">
        <f>VLOOKUP(U269,MOVIL!$C$7:CA385,2,0)</f>
        <v>NOX319</v>
      </c>
      <c r="W269" s="181" t="str">
        <f>VLOOKUP(U269,MOVIL!$C$7:$BX$200,5,0)</f>
        <v>PINZON ARAQUE TEOFILO</v>
      </c>
      <c r="X269" s="309">
        <f>VLOOKUP(V269,MOVIL!$D$7:BY387,6,0)</f>
        <v>3102847456</v>
      </c>
      <c r="Y269" s="336">
        <v>3787200</v>
      </c>
      <c r="Z269" s="181"/>
      <c r="AA269" s="181"/>
      <c r="AB269" s="182">
        <f t="shared" si="256"/>
        <v>3787200</v>
      </c>
      <c r="AC269" s="181"/>
      <c r="AD269" s="181"/>
      <c r="AE269" s="181"/>
      <c r="AF269" s="470" t="str">
        <f>VLOOKUP(U269,MOVIL!$C:$CG,3,0)</f>
        <v>SOCIO</v>
      </c>
      <c r="AG269" s="110">
        <f t="shared" si="273"/>
        <v>3787200</v>
      </c>
      <c r="AH269" s="110">
        <f t="shared" si="274"/>
        <v>495</v>
      </c>
      <c r="AI269" s="182">
        <f t="shared" si="275"/>
        <v>3409000</v>
      </c>
      <c r="AJ269" s="184" t="str">
        <f t="shared" si="276"/>
        <v>7,5%</v>
      </c>
      <c r="AK269" s="182">
        <f t="shared" si="277"/>
        <v>255675</v>
      </c>
      <c r="AL269" s="182">
        <f t="shared" si="278"/>
        <v>119315.00000000001</v>
      </c>
      <c r="AM269" s="182">
        <f t="shared" si="279"/>
        <v>14113.259999999998</v>
      </c>
      <c r="AN269" s="182">
        <f t="shared" si="280"/>
        <v>3153325</v>
      </c>
      <c r="AO269" s="182">
        <f t="shared" si="281"/>
        <v>378200</v>
      </c>
      <c r="AP269" s="182"/>
      <c r="AQ269" s="417"/>
    </row>
    <row r="270" spans="1:43" s="380" customFormat="1" ht="16.5" hidden="1" customHeight="1" x14ac:dyDescent="0.25">
      <c r="A270" s="175">
        <v>4</v>
      </c>
      <c r="B270" s="341">
        <v>10</v>
      </c>
      <c r="C270" s="375" t="s">
        <v>1896</v>
      </c>
      <c r="D270" s="376">
        <v>45799</v>
      </c>
      <c r="E270" s="377">
        <v>131</v>
      </c>
      <c r="F270" s="378" t="s">
        <v>194</v>
      </c>
      <c r="G270" s="378" t="s">
        <v>2504</v>
      </c>
      <c r="H270" s="378" t="s">
        <v>1938</v>
      </c>
      <c r="I270" s="378" t="s">
        <v>2055</v>
      </c>
      <c r="J270" s="378">
        <v>1</v>
      </c>
      <c r="K270" s="378">
        <v>30</v>
      </c>
      <c r="L270" s="416">
        <v>45814</v>
      </c>
      <c r="M270" s="344" t="s">
        <v>2349</v>
      </c>
      <c r="N270" s="416">
        <v>45814</v>
      </c>
      <c r="O270" s="379" t="s">
        <v>2347</v>
      </c>
      <c r="P270" s="381" t="s">
        <v>2077</v>
      </c>
      <c r="Q270" s="378">
        <v>3153157173</v>
      </c>
      <c r="R270" s="179"/>
      <c r="S270" s="393">
        <v>91502</v>
      </c>
      <c r="T270" s="393">
        <v>142014</v>
      </c>
      <c r="U270" s="336">
        <v>480</v>
      </c>
      <c r="V270" s="181" t="str">
        <f>VLOOKUP(U270,MOVIL!$C$7:CA386,2,0)</f>
        <v>LZO022</v>
      </c>
      <c r="W270" s="181" t="str">
        <f>VLOOKUP(U270,MOVIL!$C$7:$BX$200,5,0)</f>
        <v>SALAMANCA FERNANDEZ MAURICIO</v>
      </c>
      <c r="X270" s="309">
        <f>VLOOKUP(V270,MOVIL!$D$7:BY388,6,0)</f>
        <v>3166710509</v>
      </c>
      <c r="Y270" s="336">
        <v>1499100</v>
      </c>
      <c r="Z270" s="181"/>
      <c r="AA270" s="181"/>
      <c r="AB270" s="182">
        <f t="shared" si="256"/>
        <v>1499100</v>
      </c>
      <c r="AC270" s="181"/>
      <c r="AD270" s="181"/>
      <c r="AE270" s="181"/>
      <c r="AF270" s="470" t="str">
        <f>VLOOKUP(U270,MOVIL!$C:$CG,3,0)</f>
        <v>SOCIO</v>
      </c>
      <c r="AG270" s="110">
        <f t="shared" si="273"/>
        <v>1499100</v>
      </c>
      <c r="AH270" s="110">
        <f t="shared" si="274"/>
        <v>480</v>
      </c>
      <c r="AI270" s="182">
        <f t="shared" si="275"/>
        <v>1350000</v>
      </c>
      <c r="AJ270" s="184" t="str">
        <f t="shared" si="276"/>
        <v>7,5%</v>
      </c>
      <c r="AK270" s="182">
        <f t="shared" si="277"/>
        <v>101250</v>
      </c>
      <c r="AL270" s="182">
        <f t="shared" si="278"/>
        <v>47250.000000000007</v>
      </c>
      <c r="AM270" s="182">
        <f t="shared" si="279"/>
        <v>5588.9999999999991</v>
      </c>
      <c r="AN270" s="182">
        <f t="shared" si="280"/>
        <v>1248750</v>
      </c>
      <c r="AO270" s="182">
        <f t="shared" si="281"/>
        <v>149100</v>
      </c>
      <c r="AP270" s="182"/>
      <c r="AQ270" s="417"/>
    </row>
    <row r="271" spans="1:43" s="380" customFormat="1" ht="16.5" hidden="1" customHeight="1" x14ac:dyDescent="0.25">
      <c r="A271" s="175"/>
      <c r="B271" s="341">
        <v>10</v>
      </c>
      <c r="C271" s="375" t="s">
        <v>1896</v>
      </c>
      <c r="D271" s="376">
        <v>45799</v>
      </c>
      <c r="E271" s="377">
        <v>218</v>
      </c>
      <c r="F271" s="378" t="s">
        <v>279</v>
      </c>
      <c r="G271" s="378" t="s">
        <v>2508</v>
      </c>
      <c r="H271" s="378" t="s">
        <v>2643</v>
      </c>
      <c r="I271" s="378" t="s">
        <v>2055</v>
      </c>
      <c r="J271" s="378">
        <v>2</v>
      </c>
      <c r="K271" s="378">
        <v>38</v>
      </c>
      <c r="L271" s="416">
        <v>45814</v>
      </c>
      <c r="M271" s="344">
        <v>0.1875</v>
      </c>
      <c r="N271" s="416">
        <v>45815</v>
      </c>
      <c r="O271" s="379" t="s">
        <v>2357</v>
      </c>
      <c r="P271" s="381" t="s">
        <v>2509</v>
      </c>
      <c r="Q271" s="378">
        <v>3006305832</v>
      </c>
      <c r="R271" s="179"/>
      <c r="S271" s="393">
        <v>91506</v>
      </c>
      <c r="T271" s="393">
        <v>142018</v>
      </c>
      <c r="U271" s="336">
        <v>414</v>
      </c>
      <c r="V271" s="181" t="str">
        <f>VLOOKUP(U271,MOVIL!$C$7:CA390,2,0)</f>
        <v>NUX774</v>
      </c>
      <c r="W271" s="181" t="str">
        <f>VLOOKUP(U271,MOVIL!$C$7:$BX$200,5,0)</f>
        <v>AREVALO ESGUERRA MICHAEL ANDRES</v>
      </c>
      <c r="X271" s="309">
        <f>VLOOKUP(V271,MOVIL!$D$7:BY392,6,0)</f>
        <v>3005184215</v>
      </c>
      <c r="Y271" s="336">
        <v>2630000</v>
      </c>
      <c r="Z271" s="181"/>
      <c r="AA271" s="181"/>
      <c r="AB271" s="182">
        <f t="shared" si="256"/>
        <v>2630000</v>
      </c>
      <c r="AC271" s="181"/>
      <c r="AD271" s="181"/>
      <c r="AE271" s="181"/>
      <c r="AF271" s="470" t="str">
        <f>VLOOKUP(U271,MOVIL!$C:$CG,3,0)</f>
        <v>SOCIO</v>
      </c>
      <c r="AG271" s="110">
        <f t="shared" si="273"/>
        <v>2630000</v>
      </c>
      <c r="AH271" s="110">
        <f t="shared" si="274"/>
        <v>414</v>
      </c>
      <c r="AI271" s="182">
        <f t="shared" si="275"/>
        <v>2367000</v>
      </c>
      <c r="AJ271" s="184" t="str">
        <f t="shared" si="276"/>
        <v>7,5%</v>
      </c>
      <c r="AK271" s="182">
        <f t="shared" si="277"/>
        <v>177525</v>
      </c>
      <c r="AL271" s="182">
        <f t="shared" si="278"/>
        <v>82845.000000000015</v>
      </c>
      <c r="AM271" s="182">
        <f t="shared" si="279"/>
        <v>9799.3799999999992</v>
      </c>
      <c r="AN271" s="182">
        <f t="shared" si="280"/>
        <v>2189475</v>
      </c>
      <c r="AO271" s="182">
        <f t="shared" si="281"/>
        <v>263000</v>
      </c>
      <c r="AP271" s="182"/>
      <c r="AQ271" s="417"/>
    </row>
    <row r="272" spans="1:43" s="380" customFormat="1" ht="16.5" hidden="1" customHeight="1" x14ac:dyDescent="0.25">
      <c r="A272" s="175"/>
      <c r="B272" s="341">
        <v>10</v>
      </c>
      <c r="C272" s="375" t="s">
        <v>1896</v>
      </c>
      <c r="D272" s="376">
        <v>45799</v>
      </c>
      <c r="E272" s="377">
        <v>191</v>
      </c>
      <c r="F272" s="378" t="s">
        <v>252</v>
      </c>
      <c r="G272" s="378" t="s">
        <v>2514</v>
      </c>
      <c r="H272" s="378" t="s">
        <v>1950</v>
      </c>
      <c r="I272" s="378" t="s">
        <v>2055</v>
      </c>
      <c r="J272" s="378">
        <v>3</v>
      </c>
      <c r="K272" s="378">
        <v>31</v>
      </c>
      <c r="L272" s="416">
        <v>45814</v>
      </c>
      <c r="M272" s="344" t="s">
        <v>2344</v>
      </c>
      <c r="N272" s="416">
        <v>45816</v>
      </c>
      <c r="O272" s="379" t="s">
        <v>2347</v>
      </c>
      <c r="P272" s="381" t="s">
        <v>2515</v>
      </c>
      <c r="Q272" s="378">
        <v>3112023425</v>
      </c>
      <c r="R272" s="333"/>
      <c r="S272" s="393">
        <v>91507</v>
      </c>
      <c r="T272" s="393">
        <v>142019</v>
      </c>
      <c r="U272" s="336">
        <v>365</v>
      </c>
      <c r="V272" s="181" t="str">
        <f>VLOOKUP(U272,MOVIL!$C$7:CA394,2,0)</f>
        <v>GUU603</v>
      </c>
      <c r="W272" s="181" t="str">
        <f>VLOOKUP(U272,MOVIL!$C$7:$BX$200,5,0)</f>
        <v>PRIETO ANGEL ALBERTO</v>
      </c>
      <c r="X272" s="309">
        <f>VLOOKUP(V272,MOVIL!$D$7:BY396,6,0)</f>
        <v>3115313145</v>
      </c>
      <c r="Y272" s="336">
        <v>3497900</v>
      </c>
      <c r="Z272" s="181"/>
      <c r="AA272" s="181"/>
      <c r="AB272" s="182">
        <f t="shared" si="256"/>
        <v>3497900</v>
      </c>
      <c r="AC272" s="181"/>
      <c r="AD272" s="181"/>
      <c r="AE272" s="181"/>
      <c r="AF272" s="470" t="str">
        <f>VLOOKUP(U272,MOVIL!$C:$CG,3,0)</f>
        <v>SOCIO</v>
      </c>
      <c r="AG272" s="110">
        <f t="shared" si="273"/>
        <v>3497900</v>
      </c>
      <c r="AH272" s="110">
        <f t="shared" si="274"/>
        <v>365</v>
      </c>
      <c r="AI272" s="182">
        <f t="shared" si="275"/>
        <v>3149000</v>
      </c>
      <c r="AJ272" s="184" t="str">
        <f t="shared" si="276"/>
        <v>7,5%</v>
      </c>
      <c r="AK272" s="182">
        <f t="shared" si="277"/>
        <v>236175</v>
      </c>
      <c r="AL272" s="182">
        <f t="shared" si="278"/>
        <v>110215.00000000001</v>
      </c>
      <c r="AM272" s="182">
        <f t="shared" si="279"/>
        <v>13036.859999999999</v>
      </c>
      <c r="AN272" s="182">
        <f t="shared" si="280"/>
        <v>2912825</v>
      </c>
      <c r="AO272" s="182">
        <f t="shared" si="281"/>
        <v>348900</v>
      </c>
      <c r="AP272" s="182"/>
      <c r="AQ272" s="417"/>
    </row>
    <row r="273" spans="1:43" s="380" customFormat="1" ht="16.5" hidden="1" customHeight="1" x14ac:dyDescent="0.25">
      <c r="A273" s="175"/>
      <c r="B273" s="341">
        <v>10</v>
      </c>
      <c r="C273" s="375" t="s">
        <v>1896</v>
      </c>
      <c r="D273" s="376">
        <v>45799</v>
      </c>
      <c r="E273" s="377">
        <v>220</v>
      </c>
      <c r="F273" s="378" t="s">
        <v>281</v>
      </c>
      <c r="G273" s="378" t="s">
        <v>2516</v>
      </c>
      <c r="H273" s="378" t="s">
        <v>1996</v>
      </c>
      <c r="I273" s="378" t="s">
        <v>2055</v>
      </c>
      <c r="J273" s="378">
        <v>1</v>
      </c>
      <c r="K273" s="378">
        <v>16</v>
      </c>
      <c r="L273" s="416">
        <v>45814</v>
      </c>
      <c r="M273" s="344" t="s">
        <v>2344</v>
      </c>
      <c r="N273" s="416">
        <v>45814</v>
      </c>
      <c r="O273" s="379" t="s">
        <v>2350</v>
      </c>
      <c r="P273" s="381" t="s">
        <v>2517</v>
      </c>
      <c r="Q273" s="378">
        <v>3115319723</v>
      </c>
      <c r="R273" s="333"/>
      <c r="S273" s="393">
        <v>91508</v>
      </c>
      <c r="T273" s="393">
        <v>142020</v>
      </c>
      <c r="U273" s="336">
        <v>52</v>
      </c>
      <c r="V273" s="181" t="str">
        <f>VLOOKUP(U273,MOVIL!$C$7:CA395,2,0)</f>
        <v>NHT929</v>
      </c>
      <c r="W273" s="181" t="str">
        <f>VLOOKUP(U273,MOVIL!$C$7:$BX$200,5,0)</f>
        <v>CARREÑO RAMIREZ JHON ARTURO</v>
      </c>
      <c r="X273" s="309">
        <f>VLOOKUP(V273,MOVIL!$D$7:BY397,6,0)</f>
        <v>3105144527</v>
      </c>
      <c r="Y273" s="336">
        <v>966788</v>
      </c>
      <c r="Z273" s="181"/>
      <c r="AA273" s="181"/>
      <c r="AB273" s="182">
        <f t="shared" si="256"/>
        <v>966788</v>
      </c>
      <c r="AC273" s="181"/>
      <c r="AD273" s="181"/>
      <c r="AE273" s="181"/>
      <c r="AF273" s="470" t="str">
        <f>VLOOKUP(U273,MOVIL!$C:$CG,3,0)</f>
        <v>SOCIO</v>
      </c>
      <c r="AG273" s="110">
        <f t="shared" si="273"/>
        <v>966788</v>
      </c>
      <c r="AH273" s="110">
        <f t="shared" si="274"/>
        <v>52</v>
      </c>
      <c r="AI273" s="182">
        <f t="shared" si="275"/>
        <v>871000</v>
      </c>
      <c r="AJ273" s="184" t="str">
        <f t="shared" si="276"/>
        <v>7,5%</v>
      </c>
      <c r="AK273" s="182">
        <f t="shared" si="277"/>
        <v>65325</v>
      </c>
      <c r="AL273" s="182">
        <f t="shared" si="278"/>
        <v>30485.000000000004</v>
      </c>
      <c r="AM273" s="182">
        <f t="shared" si="279"/>
        <v>3605.9399999999996</v>
      </c>
      <c r="AN273" s="182">
        <f t="shared" si="280"/>
        <v>805675</v>
      </c>
      <c r="AO273" s="182">
        <f t="shared" si="281"/>
        <v>95788</v>
      </c>
      <c r="AP273" s="182"/>
      <c r="AQ273" s="417"/>
    </row>
    <row r="274" spans="1:43" s="380" customFormat="1" ht="16.5" hidden="1" customHeight="1" x14ac:dyDescent="0.25">
      <c r="A274" s="175">
        <v>1</v>
      </c>
      <c r="B274" s="341">
        <v>11</v>
      </c>
      <c r="C274" s="375" t="s">
        <v>1896</v>
      </c>
      <c r="D274" s="376">
        <v>45807</v>
      </c>
      <c r="E274" s="377">
        <v>140</v>
      </c>
      <c r="F274" s="378" t="s">
        <v>203</v>
      </c>
      <c r="G274" s="378" t="s">
        <v>2577</v>
      </c>
      <c r="H274" s="378" t="s">
        <v>2968</v>
      </c>
      <c r="I274" s="378" t="s">
        <v>2055</v>
      </c>
      <c r="J274" s="378">
        <v>1</v>
      </c>
      <c r="K274" s="378">
        <v>26</v>
      </c>
      <c r="L274" s="416">
        <v>45815</v>
      </c>
      <c r="M274" s="344">
        <v>0.25</v>
      </c>
      <c r="N274" s="416">
        <v>45815</v>
      </c>
      <c r="O274" s="379">
        <v>0.66666666666666663</v>
      </c>
      <c r="P274" s="381" t="s">
        <v>2578</v>
      </c>
      <c r="Q274" s="378" t="s">
        <v>2672</v>
      </c>
      <c r="R274" s="333"/>
      <c r="S274" s="393">
        <v>91464</v>
      </c>
      <c r="T274" s="393">
        <v>142090</v>
      </c>
      <c r="U274" s="336">
        <v>438</v>
      </c>
      <c r="V274" s="181" t="str">
        <f>VLOOKUP(U274,MOVIL!$C$7:CA387,2,0)</f>
        <v>WOY881</v>
      </c>
      <c r="W274" s="181" t="str">
        <f>VLOOKUP(U274,MOVIL!$C$7:$BX$200,5,0)</f>
        <v>MORALES BERMUDEZ MARIO</v>
      </c>
      <c r="X274" s="309">
        <f>VLOOKUP(V274,MOVIL!$D$7:BY389,6,0)</f>
        <v>3133004420</v>
      </c>
      <c r="Y274" s="336">
        <v>1420000</v>
      </c>
      <c r="Z274" s="181"/>
      <c r="AA274" s="181"/>
      <c r="AB274" s="182">
        <f t="shared" si="256"/>
        <v>1420000</v>
      </c>
      <c r="AC274" s="181"/>
      <c r="AD274" s="181"/>
      <c r="AE274" s="181"/>
      <c r="AF274" s="309" t="str">
        <f>VLOOKUP(U274,MOVIL!$C:$CG,3,0)</f>
        <v>PROPIO</v>
      </c>
      <c r="AG274" s="110">
        <f>+AB274</f>
        <v>1420000</v>
      </c>
      <c r="AH274" s="110">
        <f>+U274</f>
        <v>438</v>
      </c>
      <c r="AI274" s="182">
        <f t="shared" ref="AI274:AI276" si="282">AG274</f>
        <v>1420000</v>
      </c>
      <c r="AJ274" s="184" t="str">
        <f>IF(AF274="PROPIO","0%",IF(AF274="SOCIO","7,5%","11,5%"))</f>
        <v>0%</v>
      </c>
      <c r="AK274" s="182">
        <f t="shared" ref="AK274:AK276" si="283">AI274</f>
        <v>1420000</v>
      </c>
      <c r="AL274" s="182">
        <f t="shared" ref="AL274:AL281" si="284">+AI274*3.5%</f>
        <v>49700.000000000007</v>
      </c>
      <c r="AM274" s="182">
        <f t="shared" ref="AM274:AM281" si="285">+AI274*0.414%</f>
        <v>5878.7999999999993</v>
      </c>
      <c r="AN274" s="182">
        <f t="shared" ref="AN274:AN281" si="286">+AI274-AK274</f>
        <v>0</v>
      </c>
      <c r="AO274" s="182">
        <f t="shared" ref="AO274:AO281" si="287">+AB274-AI274</f>
        <v>0</v>
      </c>
      <c r="AP274" s="182"/>
      <c r="AQ274" s="417"/>
    </row>
    <row r="275" spans="1:43" s="380" customFormat="1" ht="16.5" hidden="1" customHeight="1" x14ac:dyDescent="0.25">
      <c r="A275" s="175">
        <v>2</v>
      </c>
      <c r="B275" s="341">
        <v>11</v>
      </c>
      <c r="C275" s="375" t="s">
        <v>1896</v>
      </c>
      <c r="D275" s="376">
        <v>45807</v>
      </c>
      <c r="E275" s="377">
        <v>108</v>
      </c>
      <c r="F275" s="378" t="s">
        <v>170</v>
      </c>
      <c r="G275" s="378" t="s">
        <v>2579</v>
      </c>
      <c r="H275" s="378" t="s">
        <v>457</v>
      </c>
      <c r="I275" s="378" t="s">
        <v>2055</v>
      </c>
      <c r="J275" s="378">
        <v>1</v>
      </c>
      <c r="K275" s="378">
        <v>19</v>
      </c>
      <c r="L275" s="416">
        <v>45815</v>
      </c>
      <c r="M275" s="344" t="s">
        <v>2349</v>
      </c>
      <c r="N275" s="416">
        <v>45815</v>
      </c>
      <c r="O275" s="379" t="s">
        <v>2347</v>
      </c>
      <c r="P275" s="381" t="s">
        <v>2580</v>
      </c>
      <c r="Q275" s="378">
        <v>3114498092</v>
      </c>
      <c r="R275" s="333"/>
      <c r="S275" s="393">
        <v>91549</v>
      </c>
      <c r="T275" s="393">
        <v>142085</v>
      </c>
      <c r="U275" s="336">
        <v>481</v>
      </c>
      <c r="V275" s="181" t="str">
        <f>VLOOKUP(U275,MOVIL!$C$7:CA388,2,0)</f>
        <v>NHT073</v>
      </c>
      <c r="W275" s="181" t="str">
        <f>VLOOKUP(U275,MOVIL!$C$7:$BX$200,5,0)</f>
        <v>GARZON ROJAS PEDRO SIMON</v>
      </c>
      <c r="X275" s="309">
        <f>VLOOKUP(V275,MOVIL!$D$7:BY390,6,0)</f>
        <v>3215078140</v>
      </c>
      <c r="Y275" s="336">
        <v>1207696</v>
      </c>
      <c r="Z275" s="181"/>
      <c r="AA275" s="181"/>
      <c r="AB275" s="182">
        <f t="shared" si="256"/>
        <v>1207696</v>
      </c>
      <c r="AC275" s="181"/>
      <c r="AD275" s="181"/>
      <c r="AE275" s="181"/>
      <c r="AF275" s="309" t="str">
        <f>VLOOKUP(U275,MOVIL!$C:$CG,3,0)</f>
        <v>PROPIO</v>
      </c>
      <c r="AG275" s="110">
        <f>+AB275</f>
        <v>1207696</v>
      </c>
      <c r="AH275" s="110">
        <f>+U275</f>
        <v>481</v>
      </c>
      <c r="AI275" s="182">
        <f t="shared" si="282"/>
        <v>1207696</v>
      </c>
      <c r="AJ275" s="184" t="str">
        <f>IF(AF275="PROPIO","0%",IF(AF275="SOCIO","7,5%","11,5%"))</f>
        <v>0%</v>
      </c>
      <c r="AK275" s="182">
        <f t="shared" si="283"/>
        <v>1207696</v>
      </c>
      <c r="AL275" s="182">
        <f t="shared" si="284"/>
        <v>42269.36</v>
      </c>
      <c r="AM275" s="182">
        <f t="shared" si="285"/>
        <v>4999.8614399999997</v>
      </c>
      <c r="AN275" s="182">
        <f t="shared" si="286"/>
        <v>0</v>
      </c>
      <c r="AO275" s="182">
        <f t="shared" si="287"/>
        <v>0</v>
      </c>
      <c r="AP275" s="182"/>
      <c r="AQ275" s="417"/>
    </row>
    <row r="276" spans="1:43" s="380" customFormat="1" ht="16.5" customHeight="1" x14ac:dyDescent="0.25">
      <c r="A276" s="175">
        <v>1</v>
      </c>
      <c r="B276" s="341" t="s">
        <v>2106</v>
      </c>
      <c r="C276" s="375" t="s">
        <v>2935</v>
      </c>
      <c r="D276" s="376">
        <v>45793</v>
      </c>
      <c r="E276" s="529">
        <v>264</v>
      </c>
      <c r="F276" s="378" t="s">
        <v>321</v>
      </c>
      <c r="G276" s="378" t="s">
        <v>2467</v>
      </c>
      <c r="H276" s="378" t="s">
        <v>2969</v>
      </c>
      <c r="I276" s="378"/>
      <c r="J276" s="378">
        <v>3</v>
      </c>
      <c r="K276" s="378">
        <v>46</v>
      </c>
      <c r="L276" s="416">
        <v>45816</v>
      </c>
      <c r="M276" s="344">
        <v>0.29166666666666669</v>
      </c>
      <c r="N276" s="416">
        <v>45818</v>
      </c>
      <c r="O276" s="379">
        <v>0.625</v>
      </c>
      <c r="P276" s="381" t="s">
        <v>2468</v>
      </c>
      <c r="Q276" s="378" t="s">
        <v>2469</v>
      </c>
      <c r="R276" s="333"/>
      <c r="S276" s="393">
        <v>91574</v>
      </c>
      <c r="T276" s="393">
        <v>142133</v>
      </c>
      <c r="U276" s="336">
        <v>447</v>
      </c>
      <c r="V276" s="181" t="str">
        <f>VLOOKUP(U276,MOVIL!$C$7:CA383,2,0)</f>
        <v>EXX564</v>
      </c>
      <c r="W276" s="181" t="str">
        <f>VLOOKUP(U276,MOVIL!$C$7:$BX$200,5,0)</f>
        <v>BARBOSA CIFUENTES ANDRES DAVID</v>
      </c>
      <c r="X276" s="309">
        <f>VLOOKUP(V276,MOVIL!$D$7:BY385,6,0)</f>
        <v>3143661886</v>
      </c>
      <c r="Y276" s="336">
        <v>5260000</v>
      </c>
      <c r="Z276" s="181"/>
      <c r="AA276" s="181"/>
      <c r="AB276" s="530">
        <f t="shared" si="256"/>
        <v>5260000</v>
      </c>
      <c r="AC276" s="181">
        <v>9</v>
      </c>
      <c r="AD276" s="181"/>
      <c r="AE276" s="181"/>
      <c r="AF276" s="309" t="str">
        <f>VLOOKUP(U276,MOVIL!$C:$CG,3,0)</f>
        <v>PROPIO</v>
      </c>
      <c r="AG276" s="110">
        <f>+AB276</f>
        <v>5260000</v>
      </c>
      <c r="AH276" s="110">
        <f>+U276</f>
        <v>447</v>
      </c>
      <c r="AI276" s="182">
        <f t="shared" si="282"/>
        <v>5260000</v>
      </c>
      <c r="AJ276" s="184" t="str">
        <f>IF(AF276="PROPIO","0%",IF(AF276="SOCIO","7,5%","11,5%"))</f>
        <v>0%</v>
      </c>
      <c r="AK276" s="182">
        <f t="shared" si="283"/>
        <v>5260000</v>
      </c>
      <c r="AL276" s="182">
        <f t="shared" si="284"/>
        <v>184100.00000000003</v>
      </c>
      <c r="AM276" s="182">
        <f t="shared" si="285"/>
        <v>21776.399999999998</v>
      </c>
      <c r="AN276" s="182">
        <f t="shared" si="286"/>
        <v>0</v>
      </c>
      <c r="AO276" s="182">
        <f t="shared" si="287"/>
        <v>0</v>
      </c>
      <c r="AP276" s="182"/>
      <c r="AQ276" s="417"/>
    </row>
    <row r="277" spans="1:43" s="380" customFormat="1" ht="16.5" customHeight="1" x14ac:dyDescent="0.25">
      <c r="A277" s="175">
        <v>7</v>
      </c>
      <c r="B277" s="341" t="s">
        <v>2485</v>
      </c>
      <c r="C277" s="375" t="s">
        <v>2935</v>
      </c>
      <c r="D277" s="376">
        <v>45793</v>
      </c>
      <c r="E277" s="529">
        <v>244</v>
      </c>
      <c r="F277" s="378" t="s">
        <v>303</v>
      </c>
      <c r="G277" s="378" t="s">
        <v>2486</v>
      </c>
      <c r="H277" s="378" t="s">
        <v>2968</v>
      </c>
      <c r="I277" s="378"/>
      <c r="J277" s="378">
        <v>1</v>
      </c>
      <c r="K277" s="378">
        <v>36</v>
      </c>
      <c r="L277" s="416">
        <v>45817</v>
      </c>
      <c r="M277" s="344">
        <v>0.25</v>
      </c>
      <c r="N277" s="416">
        <v>45817</v>
      </c>
      <c r="O277" s="379">
        <v>0.625</v>
      </c>
      <c r="P277" s="381" t="s">
        <v>2136</v>
      </c>
      <c r="Q277" s="378">
        <v>3108078135</v>
      </c>
      <c r="R277" s="333"/>
      <c r="S277" s="393">
        <v>91576</v>
      </c>
      <c r="T277" s="393">
        <v>142135</v>
      </c>
      <c r="U277" s="336">
        <v>492</v>
      </c>
      <c r="V277" s="181" t="str">
        <f>VLOOKUP(U277,MOVIL!$C$7:CA389,2,0)</f>
        <v>NUW854</v>
      </c>
      <c r="W277" s="181" t="str">
        <f>VLOOKUP(U277,MOVIL!$C$7:$BX$200,5,0)</f>
        <v>CARVAJAL FRANCO LUIS EDUARDO</v>
      </c>
      <c r="X277" s="309">
        <f>VLOOKUP(V277,MOVIL!$D$7:BY391,6,0)</f>
        <v>3108776502</v>
      </c>
      <c r="Y277" s="336">
        <v>1607456</v>
      </c>
      <c r="Z277" s="181"/>
      <c r="AA277" s="181"/>
      <c r="AB277" s="530">
        <f t="shared" si="256"/>
        <v>1607456</v>
      </c>
      <c r="AC277" s="181">
        <v>10</v>
      </c>
      <c r="AD277" s="181"/>
      <c r="AE277" s="181"/>
      <c r="AF277" s="470" t="str">
        <f>VLOOKUP(U277,MOVIL!$C:$CG,3,0)</f>
        <v>AFILIADO</v>
      </c>
      <c r="AG277" s="110">
        <f t="shared" ref="AG277:AG281" si="288">+AB277</f>
        <v>1607456</v>
      </c>
      <c r="AH277" s="110">
        <f t="shared" ref="AH277:AH281" si="289">+U277</f>
        <v>492</v>
      </c>
      <c r="AI277" s="182">
        <f t="shared" ref="AI277:AI281" si="290">ROUNDUP((IF(AF277="SOCIO",(AG277*0.9),(AG277*0.7))),-3)</f>
        <v>1126000</v>
      </c>
      <c r="AJ277" s="184" t="str">
        <f t="shared" ref="AJ277:AJ281" si="291">IF(AF277="PROPIO","0%",IF(AF277="SOCIO","7,5%","11,5%"))</f>
        <v>11,5%</v>
      </c>
      <c r="AK277" s="182">
        <f t="shared" ref="AK277:AK281" si="292">+AI277*AJ277</f>
        <v>129490</v>
      </c>
      <c r="AL277" s="182">
        <f t="shared" si="284"/>
        <v>39410.000000000007</v>
      </c>
      <c r="AM277" s="182">
        <f t="shared" si="285"/>
        <v>4661.6399999999994</v>
      </c>
      <c r="AN277" s="182">
        <f t="shared" si="286"/>
        <v>996510</v>
      </c>
      <c r="AO277" s="182">
        <f t="shared" si="287"/>
        <v>481456</v>
      </c>
      <c r="AP277" s="182"/>
      <c r="AQ277" s="417"/>
    </row>
    <row r="278" spans="1:43" s="380" customFormat="1" ht="16.5" hidden="1" customHeight="1" x14ac:dyDescent="0.25">
      <c r="A278" s="175"/>
      <c r="B278" s="341">
        <v>6</v>
      </c>
      <c r="C278" s="430" t="s">
        <v>2264</v>
      </c>
      <c r="D278" s="376">
        <v>45798</v>
      </c>
      <c r="E278" s="377">
        <v>275</v>
      </c>
      <c r="F278" s="378" t="s">
        <v>2535</v>
      </c>
      <c r="G278" s="378" t="s">
        <v>2178</v>
      </c>
      <c r="H278" s="378" t="s">
        <v>1995</v>
      </c>
      <c r="I278" s="378" t="s">
        <v>2644</v>
      </c>
      <c r="J278" s="378">
        <v>5</v>
      </c>
      <c r="K278" s="378">
        <v>30</v>
      </c>
      <c r="L278" s="416">
        <v>45817</v>
      </c>
      <c r="M278" s="344">
        <v>0.33333333333333331</v>
      </c>
      <c r="N278" s="416">
        <v>45821</v>
      </c>
      <c r="O278" s="379">
        <v>0.66666666666666663</v>
      </c>
      <c r="P278" s="381" t="s">
        <v>2536</v>
      </c>
      <c r="Q278" s="378">
        <v>3016416361</v>
      </c>
      <c r="R278" s="333" t="s">
        <v>2673</v>
      </c>
      <c r="S278" s="393">
        <v>91577</v>
      </c>
      <c r="T278" s="393">
        <v>142136</v>
      </c>
      <c r="U278" s="336">
        <v>378</v>
      </c>
      <c r="V278" s="181" t="str">
        <f>VLOOKUP(U278,MOVIL!$C$7:CA389,2,0)</f>
        <v>GUR220</v>
      </c>
      <c r="W278" s="181" t="str">
        <f>VLOOKUP(U278,MOVIL!$C$7:$BX$200,5,0)</f>
        <v>CARRILLO BARBOSA HENRY MAURICIO</v>
      </c>
      <c r="X278" s="309">
        <f>VLOOKUP(V278,MOVIL!$D$7:BY391,6,0)</f>
        <v>3104471262</v>
      </c>
      <c r="Y278" s="336">
        <v>6995800</v>
      </c>
      <c r="Z278" s="181"/>
      <c r="AA278" s="181"/>
      <c r="AB278" s="182">
        <f t="shared" si="256"/>
        <v>6995800</v>
      </c>
      <c r="AC278" s="181"/>
      <c r="AD278" s="181"/>
      <c r="AE278" s="181"/>
      <c r="AF278" s="470" t="str">
        <f>VLOOKUP(U278,MOVIL!$C:$CG,3,0)</f>
        <v>SOCIO</v>
      </c>
      <c r="AG278" s="110">
        <f t="shared" si="288"/>
        <v>6995800</v>
      </c>
      <c r="AH278" s="110">
        <f t="shared" si="289"/>
        <v>378</v>
      </c>
      <c r="AI278" s="182">
        <f t="shared" si="290"/>
        <v>6297000</v>
      </c>
      <c r="AJ278" s="184" t="str">
        <f t="shared" si="291"/>
        <v>7,5%</v>
      </c>
      <c r="AK278" s="182">
        <f t="shared" si="292"/>
        <v>472275</v>
      </c>
      <c r="AL278" s="182">
        <f t="shared" si="284"/>
        <v>220395.00000000003</v>
      </c>
      <c r="AM278" s="182">
        <f t="shared" si="285"/>
        <v>26069.579999999998</v>
      </c>
      <c r="AN278" s="182">
        <f t="shared" si="286"/>
        <v>5824725</v>
      </c>
      <c r="AO278" s="182">
        <f t="shared" si="287"/>
        <v>698800</v>
      </c>
      <c r="AP278" s="182"/>
      <c r="AQ278" s="417"/>
    </row>
    <row r="279" spans="1:43" s="380" customFormat="1" ht="16.5" hidden="1" customHeight="1" x14ac:dyDescent="0.25">
      <c r="A279" s="175"/>
      <c r="B279" s="341">
        <v>6</v>
      </c>
      <c r="C279" s="430" t="s">
        <v>2264</v>
      </c>
      <c r="D279" s="376">
        <v>45798</v>
      </c>
      <c r="E279" s="377">
        <v>275</v>
      </c>
      <c r="F279" s="378" t="s">
        <v>2535</v>
      </c>
      <c r="G279" s="378" t="s">
        <v>2178</v>
      </c>
      <c r="H279" s="378" t="s">
        <v>1995</v>
      </c>
      <c r="I279" s="378" t="s">
        <v>2644</v>
      </c>
      <c r="J279" s="378">
        <v>5</v>
      </c>
      <c r="K279" s="378">
        <v>30</v>
      </c>
      <c r="L279" s="416">
        <v>45817</v>
      </c>
      <c r="M279" s="344">
        <v>0.33333333333333331</v>
      </c>
      <c r="N279" s="416">
        <v>45821</v>
      </c>
      <c r="O279" s="379">
        <v>0.66666666666666663</v>
      </c>
      <c r="P279" s="381" t="s">
        <v>2536</v>
      </c>
      <c r="Q279" s="378">
        <v>3016416361</v>
      </c>
      <c r="R279" s="333" t="s">
        <v>2673</v>
      </c>
      <c r="S279" s="393">
        <v>91577</v>
      </c>
      <c r="T279" s="393">
        <v>142137</v>
      </c>
      <c r="U279" s="336">
        <v>412</v>
      </c>
      <c r="V279" s="181" t="str">
        <f>VLOOKUP(U279,MOVIL!$C$7:CA390,2,0)</f>
        <v>GEU347</v>
      </c>
      <c r="W279" s="181" t="str">
        <f>VLOOKUP(U279,MOVIL!$C$7:$BX$200,5,0)</f>
        <v>TRIANA CHACON YEZID</v>
      </c>
      <c r="X279" s="309">
        <f>VLOOKUP(V279,MOVIL!$D$7:BY392,6,0)</f>
        <v>3002383800</v>
      </c>
      <c r="Y279" s="336">
        <v>6995800</v>
      </c>
      <c r="Z279" s="181"/>
      <c r="AA279" s="181"/>
      <c r="AB279" s="182">
        <f t="shared" si="256"/>
        <v>6995800</v>
      </c>
      <c r="AC279" s="181"/>
      <c r="AD279" s="181"/>
      <c r="AE279" s="181"/>
      <c r="AF279" s="470" t="str">
        <f>VLOOKUP(U279,MOVIL!$C:$CG,3,0)</f>
        <v>SOCIO</v>
      </c>
      <c r="AG279" s="110">
        <f t="shared" si="288"/>
        <v>6995800</v>
      </c>
      <c r="AH279" s="110">
        <f t="shared" si="289"/>
        <v>412</v>
      </c>
      <c r="AI279" s="182">
        <f t="shared" si="290"/>
        <v>6297000</v>
      </c>
      <c r="AJ279" s="184" t="str">
        <f t="shared" si="291"/>
        <v>7,5%</v>
      </c>
      <c r="AK279" s="182">
        <f t="shared" si="292"/>
        <v>472275</v>
      </c>
      <c r="AL279" s="182">
        <f t="shared" si="284"/>
        <v>220395.00000000003</v>
      </c>
      <c r="AM279" s="182">
        <f t="shared" si="285"/>
        <v>26069.579999999998</v>
      </c>
      <c r="AN279" s="182">
        <f t="shared" si="286"/>
        <v>5824725</v>
      </c>
      <c r="AO279" s="182">
        <f t="shared" si="287"/>
        <v>698800</v>
      </c>
      <c r="AP279" s="182"/>
      <c r="AQ279" s="417"/>
    </row>
    <row r="280" spans="1:43" s="380" customFormat="1" ht="16.5" hidden="1" customHeight="1" x14ac:dyDescent="0.25">
      <c r="A280" s="175">
        <v>3</v>
      </c>
      <c r="B280" s="341">
        <v>11</v>
      </c>
      <c r="C280" s="375" t="s">
        <v>1896</v>
      </c>
      <c r="D280" s="376">
        <v>45807</v>
      </c>
      <c r="E280" s="377">
        <v>176</v>
      </c>
      <c r="F280" s="378" t="s">
        <v>238</v>
      </c>
      <c r="G280" s="378" t="s">
        <v>2581</v>
      </c>
      <c r="H280" s="378" t="s">
        <v>2970</v>
      </c>
      <c r="I280" s="378" t="s">
        <v>2055</v>
      </c>
      <c r="J280" s="378">
        <v>1</v>
      </c>
      <c r="K280" s="378">
        <v>23</v>
      </c>
      <c r="L280" s="416">
        <v>45817</v>
      </c>
      <c r="M280" s="344">
        <v>0.25</v>
      </c>
      <c r="N280" s="416">
        <v>45817</v>
      </c>
      <c r="O280" s="379" t="s">
        <v>2349</v>
      </c>
      <c r="P280" s="381" t="s">
        <v>1974</v>
      </c>
      <c r="Q280" s="378">
        <v>3002042723</v>
      </c>
      <c r="R280" s="333" t="s">
        <v>2674</v>
      </c>
      <c r="S280" s="393">
        <v>91578</v>
      </c>
      <c r="T280" s="393">
        <v>142138</v>
      </c>
      <c r="U280" s="336">
        <v>387</v>
      </c>
      <c r="V280" s="181" t="str">
        <f>VLOOKUP(U280,MOVIL!$C$7:CA389,2,0)</f>
        <v>LZM397</v>
      </c>
      <c r="W280" s="181" t="str">
        <f>VLOOKUP(U280,MOVIL!$C$7:$BX$200,5,0)</f>
        <v>ORTEGON SIERRA CARLOS EDUARDO</v>
      </c>
      <c r="X280" s="309">
        <f>VLOOKUP(V280,MOVIL!$D$7:BY391,6,0)</f>
        <v>3136114788</v>
      </c>
      <c r="Y280" s="336">
        <v>2367000</v>
      </c>
      <c r="Z280" s="181"/>
      <c r="AA280" s="181"/>
      <c r="AB280" s="182">
        <f t="shared" si="256"/>
        <v>2367000</v>
      </c>
      <c r="AC280" s="181"/>
      <c r="AD280" s="181"/>
      <c r="AE280" s="181"/>
      <c r="AF280" s="470" t="str">
        <f>VLOOKUP(U280,MOVIL!$C:$CG,3,0)</f>
        <v>SOCIO-AFILIADO</v>
      </c>
      <c r="AG280" s="110">
        <f t="shared" si="288"/>
        <v>2367000</v>
      </c>
      <c r="AH280" s="110">
        <f t="shared" si="289"/>
        <v>387</v>
      </c>
      <c r="AI280" s="182">
        <f t="shared" si="290"/>
        <v>1657000</v>
      </c>
      <c r="AJ280" s="184" t="str">
        <f t="shared" si="291"/>
        <v>11,5%</v>
      </c>
      <c r="AK280" s="182">
        <f t="shared" si="292"/>
        <v>190555</v>
      </c>
      <c r="AL280" s="182">
        <f t="shared" si="284"/>
        <v>57995.000000000007</v>
      </c>
      <c r="AM280" s="182">
        <f t="shared" si="285"/>
        <v>6859.98</v>
      </c>
      <c r="AN280" s="182">
        <f t="shared" si="286"/>
        <v>1466445</v>
      </c>
      <c r="AO280" s="182">
        <f t="shared" si="287"/>
        <v>710000</v>
      </c>
      <c r="AP280" s="182"/>
      <c r="AQ280" s="417"/>
    </row>
    <row r="281" spans="1:43" s="380" customFormat="1" ht="16.5" hidden="1" customHeight="1" x14ac:dyDescent="0.25">
      <c r="A281" s="175">
        <v>4</v>
      </c>
      <c r="B281" s="341">
        <v>11</v>
      </c>
      <c r="C281" s="375" t="s">
        <v>1896</v>
      </c>
      <c r="D281" s="376">
        <v>45807</v>
      </c>
      <c r="E281" s="377">
        <v>170</v>
      </c>
      <c r="F281" s="378" t="s">
        <v>232</v>
      </c>
      <c r="G281" s="378" t="s">
        <v>2582</v>
      </c>
      <c r="H281" s="378" t="s">
        <v>1996</v>
      </c>
      <c r="I281" s="378" t="s">
        <v>2055</v>
      </c>
      <c r="J281" s="378">
        <v>1</v>
      </c>
      <c r="K281" s="378">
        <v>27</v>
      </c>
      <c r="L281" s="416">
        <v>45817</v>
      </c>
      <c r="M281" s="344" t="s">
        <v>2349</v>
      </c>
      <c r="N281" s="416">
        <v>45817</v>
      </c>
      <c r="O281" s="379" t="s">
        <v>2345</v>
      </c>
      <c r="P281" s="381" t="s">
        <v>2583</v>
      </c>
      <c r="Q281" s="378">
        <v>3123550519</v>
      </c>
      <c r="R281" s="333" t="s">
        <v>2675</v>
      </c>
      <c r="S281" s="393">
        <v>91579</v>
      </c>
      <c r="T281" s="393">
        <v>142156</v>
      </c>
      <c r="U281" s="336">
        <v>195</v>
      </c>
      <c r="V281" s="181" t="str">
        <f>VLOOKUP(U281,MOVIL!$C$7:CA390,2,0)</f>
        <v>EQP710</v>
      </c>
      <c r="W281" s="181" t="str">
        <f>VLOOKUP(U281,MOVIL!$C$7:$BX$200,5,0)</f>
        <v>CELY CORTES SIERVO</v>
      </c>
      <c r="X281" s="309">
        <f>VLOOKUP(V281,MOVIL!$D$7:BY392,6,0)</f>
        <v>3142328925</v>
      </c>
      <c r="Y281" s="336">
        <v>1499100</v>
      </c>
      <c r="Z281" s="181"/>
      <c r="AA281" s="181"/>
      <c r="AB281" s="182">
        <f t="shared" si="256"/>
        <v>1499100</v>
      </c>
      <c r="AC281" s="181"/>
      <c r="AD281" s="181"/>
      <c r="AE281" s="181"/>
      <c r="AF281" s="470" t="str">
        <f>VLOOKUP(U281,MOVIL!$C:$CG,3,0)</f>
        <v>SOCIO</v>
      </c>
      <c r="AG281" s="110">
        <f t="shared" si="288"/>
        <v>1499100</v>
      </c>
      <c r="AH281" s="110">
        <f t="shared" si="289"/>
        <v>195</v>
      </c>
      <c r="AI281" s="182">
        <f t="shared" si="290"/>
        <v>1350000</v>
      </c>
      <c r="AJ281" s="184" t="str">
        <f t="shared" si="291"/>
        <v>7,5%</v>
      </c>
      <c r="AK281" s="182">
        <f t="shared" si="292"/>
        <v>101250</v>
      </c>
      <c r="AL281" s="182">
        <f t="shared" si="284"/>
        <v>47250.000000000007</v>
      </c>
      <c r="AM281" s="182">
        <f t="shared" si="285"/>
        <v>5588.9999999999991</v>
      </c>
      <c r="AN281" s="182">
        <f t="shared" si="286"/>
        <v>1248750</v>
      </c>
      <c r="AO281" s="182">
        <f t="shared" si="287"/>
        <v>149100</v>
      </c>
      <c r="AP281" s="182"/>
      <c r="AQ281" s="417"/>
    </row>
    <row r="282" spans="1:43" s="380" customFormat="1" ht="16.5" hidden="1" customHeight="1" x14ac:dyDescent="0.25">
      <c r="A282" s="175">
        <v>5</v>
      </c>
      <c r="B282" s="341">
        <v>11</v>
      </c>
      <c r="C282" s="375" t="s">
        <v>1896</v>
      </c>
      <c r="D282" s="376">
        <v>45807</v>
      </c>
      <c r="E282" s="377">
        <v>138</v>
      </c>
      <c r="F282" s="378" t="s">
        <v>201</v>
      </c>
      <c r="G282" s="378" t="s">
        <v>2584</v>
      </c>
      <c r="H282" s="378" t="s">
        <v>1991</v>
      </c>
      <c r="I282" s="378" t="s">
        <v>2055</v>
      </c>
      <c r="J282" s="378">
        <v>1</v>
      </c>
      <c r="K282" s="378">
        <v>21</v>
      </c>
      <c r="L282" s="416">
        <v>45817</v>
      </c>
      <c r="M282" s="344" t="s">
        <v>2344</v>
      </c>
      <c r="N282" s="416">
        <v>45817</v>
      </c>
      <c r="O282" s="379" t="s">
        <v>2357</v>
      </c>
      <c r="P282" s="381" t="s">
        <v>2585</v>
      </c>
      <c r="Q282" s="378">
        <v>3134110598</v>
      </c>
      <c r="R282" s="333" t="s">
        <v>2676</v>
      </c>
      <c r="S282" s="393">
        <v>91580</v>
      </c>
      <c r="T282" s="393">
        <v>142141</v>
      </c>
      <c r="U282" s="336">
        <v>482</v>
      </c>
      <c r="V282" s="181" t="str">
        <f>VLOOKUP(U282,MOVIL!$C$7:CA391,2,0)</f>
        <v>PMV391</v>
      </c>
      <c r="W282" s="181" t="str">
        <f>VLOOKUP(U282,MOVIL!$C$7:$BX$200,5,0)</f>
        <v xml:space="preserve">HENAO JHON JAIRO </v>
      </c>
      <c r="X282" s="309" t="str">
        <f>VLOOKUP(V282,MOVIL!$D$7:BY393,6,0)</f>
        <v>311 5314584</v>
      </c>
      <c r="Y282" s="336">
        <v>946800</v>
      </c>
      <c r="Z282" s="181"/>
      <c r="AA282" s="181"/>
      <c r="AB282" s="182">
        <f t="shared" si="256"/>
        <v>946800</v>
      </c>
      <c r="AC282" s="181"/>
      <c r="AD282" s="181"/>
      <c r="AE282" s="181"/>
      <c r="AF282" s="309" t="str">
        <f>VLOOKUP(U282,MOVIL!$C:$CG,3,0)</f>
        <v>PROPIO</v>
      </c>
      <c r="AG282" s="110">
        <f>+AB282</f>
        <v>946800</v>
      </c>
      <c r="AH282" s="110">
        <f>+U282</f>
        <v>482</v>
      </c>
      <c r="AI282" s="182">
        <f>AG282</f>
        <v>946800</v>
      </c>
      <c r="AJ282" s="184" t="str">
        <f>IF(AF282="PROPIO","0%",IF(AF282="SOCIO","7,5%","11,5%"))</f>
        <v>0%</v>
      </c>
      <c r="AK282" s="182">
        <f>AI282</f>
        <v>946800</v>
      </c>
      <c r="AL282" s="182">
        <f>+AI282*3.5%</f>
        <v>33138</v>
      </c>
      <c r="AM282" s="182">
        <f>+AI282*0.414%</f>
        <v>3919.7519999999995</v>
      </c>
      <c r="AN282" s="182">
        <f>+AI282-AK282</f>
        <v>0</v>
      </c>
      <c r="AO282" s="182">
        <f>+AB282-AI282</f>
        <v>0</v>
      </c>
      <c r="AP282" s="182"/>
      <c r="AQ282" s="417"/>
    </row>
    <row r="283" spans="1:43" s="380" customFormat="1" ht="16.5" hidden="1" customHeight="1" x14ac:dyDescent="0.25">
      <c r="A283" s="175">
        <v>6</v>
      </c>
      <c r="B283" s="341">
        <v>11</v>
      </c>
      <c r="C283" s="375" t="s">
        <v>1896</v>
      </c>
      <c r="D283" s="376">
        <v>45807</v>
      </c>
      <c r="E283" s="377">
        <v>194</v>
      </c>
      <c r="F283" s="378" t="s">
        <v>255</v>
      </c>
      <c r="G283" s="378" t="s">
        <v>2586</v>
      </c>
      <c r="H283" s="378" t="s">
        <v>1980</v>
      </c>
      <c r="I283" s="378" t="s">
        <v>2055</v>
      </c>
      <c r="J283" s="378">
        <v>1</v>
      </c>
      <c r="K283" s="378">
        <v>19</v>
      </c>
      <c r="L283" s="416">
        <v>45817</v>
      </c>
      <c r="M283" s="344" t="s">
        <v>2349</v>
      </c>
      <c r="N283" s="416">
        <v>45817</v>
      </c>
      <c r="O283" s="379" t="s">
        <v>2357</v>
      </c>
      <c r="P283" s="381" t="s">
        <v>2587</v>
      </c>
      <c r="Q283" s="378">
        <v>3115181294</v>
      </c>
      <c r="R283" s="333" t="s">
        <v>2677</v>
      </c>
      <c r="S283" s="393">
        <v>91581</v>
      </c>
      <c r="T283" s="393">
        <v>142142</v>
      </c>
      <c r="U283" s="336">
        <v>495</v>
      </c>
      <c r="V283" s="181" t="str">
        <f>VLOOKUP(U283,MOVIL!$C$7:CA392,2,0)</f>
        <v>NOX319</v>
      </c>
      <c r="W283" s="181" t="str">
        <f>VLOOKUP(U283,MOVIL!$C$7:$BX$200,5,0)</f>
        <v>PINZON ARAQUE TEOFILO</v>
      </c>
      <c r="X283" s="309">
        <f>VLOOKUP(V283,MOVIL!$D$7:BY394,6,0)</f>
        <v>3102847456</v>
      </c>
      <c r="Y283" s="336">
        <v>1207696</v>
      </c>
      <c r="Z283" s="181"/>
      <c r="AA283" s="181"/>
      <c r="AB283" s="182">
        <f t="shared" si="256"/>
        <v>1207696</v>
      </c>
      <c r="AC283" s="181"/>
      <c r="AD283" s="181"/>
      <c r="AE283" s="181"/>
      <c r="AF283" s="470" t="str">
        <f>VLOOKUP(U283,MOVIL!$C:$CG,3,0)</f>
        <v>SOCIO</v>
      </c>
      <c r="AG283" s="110">
        <f t="shared" ref="AG283:AG287" si="293">+AB283</f>
        <v>1207696</v>
      </c>
      <c r="AH283" s="110">
        <f t="shared" ref="AH283:AH287" si="294">+U283</f>
        <v>495</v>
      </c>
      <c r="AI283" s="182">
        <f t="shared" ref="AI283:AI287" si="295">ROUNDUP((IF(AF283="SOCIO",(AG283*0.9),(AG283*0.7))),-3)</f>
        <v>1087000</v>
      </c>
      <c r="AJ283" s="184" t="str">
        <f t="shared" ref="AJ283:AJ287" si="296">IF(AF283="PROPIO","0%",IF(AF283="SOCIO","7,5%","11,5%"))</f>
        <v>7,5%</v>
      </c>
      <c r="AK283" s="182">
        <f t="shared" ref="AK283:AK287" si="297">+AI283*AJ283</f>
        <v>81525</v>
      </c>
      <c r="AL283" s="182">
        <f t="shared" ref="AL283:AL287" si="298">+AI283*3.5%</f>
        <v>38045</v>
      </c>
      <c r="AM283" s="182">
        <f t="shared" ref="AM283:AM287" si="299">+AI283*0.414%</f>
        <v>4500.1799999999994</v>
      </c>
      <c r="AN283" s="182">
        <f t="shared" ref="AN283:AN287" si="300">+AI283-AK283</f>
        <v>1005475</v>
      </c>
      <c r="AO283" s="182">
        <f t="shared" ref="AO283:AO287" si="301">+AB283-AI283</f>
        <v>120696</v>
      </c>
      <c r="AP283" s="182"/>
      <c r="AQ283" s="417"/>
    </row>
    <row r="284" spans="1:43" s="380" customFormat="1" ht="16.5" hidden="1" customHeight="1" x14ac:dyDescent="0.25">
      <c r="A284" s="175">
        <v>7</v>
      </c>
      <c r="B284" s="341">
        <v>11</v>
      </c>
      <c r="C284" s="375" t="s">
        <v>1896</v>
      </c>
      <c r="D284" s="376">
        <v>45807</v>
      </c>
      <c r="E284" s="377">
        <v>200</v>
      </c>
      <c r="F284" s="378" t="s">
        <v>261</v>
      </c>
      <c r="G284" s="378" t="s">
        <v>2681</v>
      </c>
      <c r="H284" s="378" t="s">
        <v>2687</v>
      </c>
      <c r="I284" s="378" t="s">
        <v>2055</v>
      </c>
      <c r="J284" s="378">
        <v>1</v>
      </c>
      <c r="K284" s="378">
        <v>21</v>
      </c>
      <c r="L284" s="416">
        <v>45817</v>
      </c>
      <c r="M284" s="344" t="s">
        <v>2349</v>
      </c>
      <c r="N284" s="416">
        <v>45817</v>
      </c>
      <c r="O284" s="379" t="s">
        <v>2345</v>
      </c>
      <c r="P284" s="381" t="s">
        <v>2588</v>
      </c>
      <c r="Q284" s="378">
        <v>3004180110</v>
      </c>
      <c r="R284" s="333" t="s">
        <v>2680</v>
      </c>
      <c r="S284" s="393">
        <v>91582</v>
      </c>
      <c r="T284" s="393">
        <v>142143</v>
      </c>
      <c r="U284" s="336">
        <v>385</v>
      </c>
      <c r="V284" s="181" t="str">
        <f>VLOOKUP(U284,MOVIL!$C$7:CA393,2,0)</f>
        <v>LZM801</v>
      </c>
      <c r="W284" s="181" t="str">
        <f>VLOOKUP(U284,MOVIL!$C$7:$BX$200,5,0)</f>
        <v>CHACON CORTES HERNANDO</v>
      </c>
      <c r="X284" s="309">
        <f>VLOOKUP(V284,MOVIL!$D$7:BY395,6,0)</f>
        <v>3113184592</v>
      </c>
      <c r="Y284" s="336">
        <v>1704240</v>
      </c>
      <c r="Z284" s="181"/>
      <c r="AA284" s="181"/>
      <c r="AB284" s="182">
        <f t="shared" si="256"/>
        <v>1704240</v>
      </c>
      <c r="AC284" s="181"/>
      <c r="AD284" s="181"/>
      <c r="AE284" s="181"/>
      <c r="AF284" s="470" t="str">
        <f>VLOOKUP(U284,MOVIL!$C:$CG,3,0)</f>
        <v>SOCIO-AFILIADO</v>
      </c>
      <c r="AG284" s="110">
        <f t="shared" si="293"/>
        <v>1704240</v>
      </c>
      <c r="AH284" s="110">
        <f t="shared" si="294"/>
        <v>385</v>
      </c>
      <c r="AI284" s="182">
        <f t="shared" si="295"/>
        <v>1193000</v>
      </c>
      <c r="AJ284" s="184" t="str">
        <f t="shared" si="296"/>
        <v>11,5%</v>
      </c>
      <c r="AK284" s="182">
        <f t="shared" si="297"/>
        <v>137195</v>
      </c>
      <c r="AL284" s="182">
        <f t="shared" si="298"/>
        <v>41755.000000000007</v>
      </c>
      <c r="AM284" s="182">
        <f t="shared" si="299"/>
        <v>4939.0199999999995</v>
      </c>
      <c r="AN284" s="182">
        <f t="shared" si="300"/>
        <v>1055805</v>
      </c>
      <c r="AO284" s="182">
        <f t="shared" si="301"/>
        <v>511240</v>
      </c>
      <c r="AP284" s="182"/>
      <c r="AQ284" s="417"/>
    </row>
    <row r="285" spans="1:43" s="380" customFormat="1" ht="16.5" hidden="1" customHeight="1" x14ac:dyDescent="0.25">
      <c r="A285" s="175">
        <v>8</v>
      </c>
      <c r="B285" s="341">
        <v>11</v>
      </c>
      <c r="C285" s="375" t="s">
        <v>1896</v>
      </c>
      <c r="D285" s="376">
        <v>45807</v>
      </c>
      <c r="E285" s="377">
        <v>230</v>
      </c>
      <c r="F285" s="378" t="s">
        <v>290</v>
      </c>
      <c r="G285" s="378" t="s">
        <v>2589</v>
      </c>
      <c r="H285" s="378" t="s">
        <v>2128</v>
      </c>
      <c r="I285" s="378" t="s">
        <v>2055</v>
      </c>
      <c r="J285" s="378">
        <v>1</v>
      </c>
      <c r="K285" s="378">
        <v>38</v>
      </c>
      <c r="L285" s="416">
        <v>45817</v>
      </c>
      <c r="M285" s="344" t="s">
        <v>2353</v>
      </c>
      <c r="N285" s="416">
        <v>45817</v>
      </c>
      <c r="O285" s="379" t="s">
        <v>2357</v>
      </c>
      <c r="P285" s="381" t="s">
        <v>2590</v>
      </c>
      <c r="Q285" s="378">
        <v>3507778866</v>
      </c>
      <c r="R285" s="333" t="s">
        <v>2678</v>
      </c>
      <c r="S285" s="393">
        <v>91583</v>
      </c>
      <c r="T285" s="393">
        <v>142144</v>
      </c>
      <c r="U285" s="336">
        <v>480</v>
      </c>
      <c r="V285" s="181" t="str">
        <f>VLOOKUP(U285,MOVIL!$C$7:CA394,2,0)</f>
        <v>LZO022</v>
      </c>
      <c r="W285" s="181" t="str">
        <f>VLOOKUP(U285,MOVIL!$C$7:$BX$200,5,0)</f>
        <v>SALAMANCA FERNANDEZ MAURICIO</v>
      </c>
      <c r="X285" s="309">
        <f>VLOOKUP(V285,MOVIL!$D$7:BY396,6,0)</f>
        <v>3166710509</v>
      </c>
      <c r="Y285" s="336">
        <v>2630000</v>
      </c>
      <c r="Z285" s="181"/>
      <c r="AA285" s="181"/>
      <c r="AB285" s="182">
        <f t="shared" si="256"/>
        <v>2630000</v>
      </c>
      <c r="AC285" s="181"/>
      <c r="AD285" s="181"/>
      <c r="AE285" s="181"/>
      <c r="AF285" s="470" t="str">
        <f>VLOOKUP(U285,MOVIL!$C:$CG,3,0)</f>
        <v>SOCIO</v>
      </c>
      <c r="AG285" s="110">
        <f t="shared" si="293"/>
        <v>2630000</v>
      </c>
      <c r="AH285" s="110">
        <f t="shared" si="294"/>
        <v>480</v>
      </c>
      <c r="AI285" s="182">
        <f t="shared" si="295"/>
        <v>2367000</v>
      </c>
      <c r="AJ285" s="184" t="str">
        <f t="shared" si="296"/>
        <v>7,5%</v>
      </c>
      <c r="AK285" s="182">
        <f t="shared" si="297"/>
        <v>177525</v>
      </c>
      <c r="AL285" s="182">
        <f t="shared" si="298"/>
        <v>82845.000000000015</v>
      </c>
      <c r="AM285" s="182">
        <f t="shared" si="299"/>
        <v>9799.3799999999992</v>
      </c>
      <c r="AN285" s="182">
        <f t="shared" si="300"/>
        <v>2189475</v>
      </c>
      <c r="AO285" s="182">
        <f t="shared" si="301"/>
        <v>263000</v>
      </c>
      <c r="AP285" s="182"/>
      <c r="AQ285" s="417"/>
    </row>
    <row r="286" spans="1:43" s="380" customFormat="1" ht="16.5" hidden="1" customHeight="1" x14ac:dyDescent="0.25">
      <c r="A286" s="175">
        <v>9</v>
      </c>
      <c r="B286" s="341">
        <v>11</v>
      </c>
      <c r="C286" s="375" t="s">
        <v>1896</v>
      </c>
      <c r="D286" s="376">
        <v>45807</v>
      </c>
      <c r="E286" s="377">
        <v>89</v>
      </c>
      <c r="F286" s="378" t="s">
        <v>190</v>
      </c>
      <c r="G286" s="378" t="s">
        <v>2591</v>
      </c>
      <c r="H286" s="378" t="s">
        <v>1007</v>
      </c>
      <c r="I286" s="378" t="s">
        <v>2055</v>
      </c>
      <c r="J286" s="378">
        <v>2</v>
      </c>
      <c r="K286" s="378">
        <v>37</v>
      </c>
      <c r="L286" s="416">
        <v>45817</v>
      </c>
      <c r="M286" s="344" t="s">
        <v>2353</v>
      </c>
      <c r="N286" s="416">
        <v>45818</v>
      </c>
      <c r="O286" s="379" t="s">
        <v>2347</v>
      </c>
      <c r="P286" s="381" t="s">
        <v>2523</v>
      </c>
      <c r="Q286" s="378">
        <v>3002122877</v>
      </c>
      <c r="R286" s="333" t="s">
        <v>2679</v>
      </c>
      <c r="S286" s="393">
        <v>91584</v>
      </c>
      <c r="T286" s="393">
        <v>142145</v>
      </c>
      <c r="U286" s="336">
        <v>474</v>
      </c>
      <c r="V286" s="181" t="str">
        <f>VLOOKUP(U286,MOVIL!$C$7:CA395,2,0)</f>
        <v>LZM475</v>
      </c>
      <c r="W286" s="181" t="str">
        <f>VLOOKUP(U286,MOVIL!$C$7:$BX$200,5,0)</f>
        <v>LOZADA JAIME ALFREDO</v>
      </c>
      <c r="X286" s="309">
        <f>VLOOKUP(V286,MOVIL!$D$7:BY397,6,0)</f>
        <v>3219889152</v>
      </c>
      <c r="Y286" s="336">
        <v>3545240</v>
      </c>
      <c r="Z286" s="181"/>
      <c r="AA286" s="181"/>
      <c r="AB286" s="182">
        <f t="shared" si="256"/>
        <v>3545240</v>
      </c>
      <c r="AC286" s="181"/>
      <c r="AD286" s="181"/>
      <c r="AE286" s="181"/>
      <c r="AF286" s="470" t="str">
        <f>VLOOKUP(U286,MOVIL!$C:$CG,3,0)</f>
        <v>SOCIO</v>
      </c>
      <c r="AG286" s="110">
        <f t="shared" si="293"/>
        <v>3545240</v>
      </c>
      <c r="AH286" s="110">
        <f t="shared" si="294"/>
        <v>474</v>
      </c>
      <c r="AI286" s="182">
        <f t="shared" si="295"/>
        <v>3191000</v>
      </c>
      <c r="AJ286" s="184" t="str">
        <f t="shared" si="296"/>
        <v>7,5%</v>
      </c>
      <c r="AK286" s="182">
        <f t="shared" si="297"/>
        <v>239325</v>
      </c>
      <c r="AL286" s="182">
        <f t="shared" si="298"/>
        <v>111685.00000000001</v>
      </c>
      <c r="AM286" s="182">
        <f t="shared" si="299"/>
        <v>13210.739999999998</v>
      </c>
      <c r="AN286" s="182">
        <f t="shared" si="300"/>
        <v>2951675</v>
      </c>
      <c r="AO286" s="182">
        <f t="shared" si="301"/>
        <v>354240</v>
      </c>
      <c r="AP286" s="182"/>
      <c r="AQ286" s="417"/>
    </row>
    <row r="287" spans="1:43" s="380" customFormat="1" ht="16.5" hidden="1" customHeight="1" x14ac:dyDescent="0.25">
      <c r="A287" s="175">
        <v>10</v>
      </c>
      <c r="B287" s="341">
        <v>11</v>
      </c>
      <c r="C287" s="375" t="s">
        <v>1896</v>
      </c>
      <c r="D287" s="376">
        <v>45807</v>
      </c>
      <c r="E287" s="377">
        <v>123</v>
      </c>
      <c r="F287" s="378" t="s">
        <v>186</v>
      </c>
      <c r="G287" s="378" t="s">
        <v>2693</v>
      </c>
      <c r="H287" s="378" t="s">
        <v>1995</v>
      </c>
      <c r="I287" s="378" t="s">
        <v>2055</v>
      </c>
      <c r="J287" s="378">
        <v>3</v>
      </c>
      <c r="K287" s="378">
        <v>33</v>
      </c>
      <c r="L287" s="416">
        <v>45818</v>
      </c>
      <c r="M287" s="344" t="s">
        <v>2392</v>
      </c>
      <c r="N287" s="416">
        <v>45820</v>
      </c>
      <c r="O287" s="379" t="s">
        <v>2592</v>
      </c>
      <c r="P287" s="381" t="s">
        <v>2593</v>
      </c>
      <c r="Q287" s="378">
        <v>3004910459</v>
      </c>
      <c r="R287" s="333" t="s">
        <v>2684</v>
      </c>
      <c r="S287" s="393">
        <v>91585</v>
      </c>
      <c r="T287" s="393">
        <v>142174</v>
      </c>
      <c r="U287" s="336">
        <v>343</v>
      </c>
      <c r="V287" s="181" t="str">
        <f>VLOOKUP(U287,MOVIL!$C$7:CA396,2,0)</f>
        <v>EXX681</v>
      </c>
      <c r="W287" s="181" t="str">
        <f>VLOOKUP(U287,MOVIL!$C$7:$BX$200,5,0)</f>
        <v>NAVARRETE GEJEN LUDWIN ENRIQUE</v>
      </c>
      <c r="X287" s="309">
        <f>VLOOKUP(V287,MOVIL!$D$7:BY398,6,0)</f>
        <v>3123044922</v>
      </c>
      <c r="Y287" s="336">
        <v>5496700</v>
      </c>
      <c r="Z287" s="181"/>
      <c r="AA287" s="181"/>
      <c r="AB287" s="182">
        <f t="shared" si="256"/>
        <v>5496700</v>
      </c>
      <c r="AC287" s="181"/>
      <c r="AD287" s="181"/>
      <c r="AE287" s="181"/>
      <c r="AF287" s="470" t="str">
        <f>VLOOKUP(U287,MOVIL!$C:$CG,3,0)</f>
        <v>SOCIO</v>
      </c>
      <c r="AG287" s="110">
        <f t="shared" si="293"/>
        <v>5496700</v>
      </c>
      <c r="AH287" s="110">
        <f t="shared" si="294"/>
        <v>343</v>
      </c>
      <c r="AI287" s="182">
        <f t="shared" si="295"/>
        <v>4948000</v>
      </c>
      <c r="AJ287" s="184" t="str">
        <f t="shared" si="296"/>
        <v>7,5%</v>
      </c>
      <c r="AK287" s="182">
        <f t="shared" si="297"/>
        <v>371100</v>
      </c>
      <c r="AL287" s="182">
        <f t="shared" si="298"/>
        <v>173180.00000000003</v>
      </c>
      <c r="AM287" s="182">
        <f t="shared" si="299"/>
        <v>20484.719999999998</v>
      </c>
      <c r="AN287" s="182">
        <f t="shared" si="300"/>
        <v>4576900</v>
      </c>
      <c r="AO287" s="182">
        <f t="shared" si="301"/>
        <v>548700</v>
      </c>
      <c r="AP287" s="182"/>
      <c r="AQ287" s="417"/>
    </row>
    <row r="288" spans="1:43" s="380" customFormat="1" ht="16.5" hidden="1" customHeight="1" x14ac:dyDescent="0.25">
      <c r="A288" s="175">
        <v>11</v>
      </c>
      <c r="B288" s="341">
        <v>11</v>
      </c>
      <c r="C288" s="375" t="s">
        <v>1896</v>
      </c>
      <c r="D288" s="376">
        <v>45807</v>
      </c>
      <c r="E288" s="377">
        <v>200</v>
      </c>
      <c r="F288" s="378" t="s">
        <v>261</v>
      </c>
      <c r="G288" s="378" t="s">
        <v>2594</v>
      </c>
      <c r="H288" s="378" t="s">
        <v>2687</v>
      </c>
      <c r="I288" s="378" t="s">
        <v>2055</v>
      </c>
      <c r="J288" s="378">
        <v>1</v>
      </c>
      <c r="K288" s="378">
        <v>29</v>
      </c>
      <c r="L288" s="416">
        <v>45818</v>
      </c>
      <c r="M288" s="344">
        <v>0.22916666666666666</v>
      </c>
      <c r="N288" s="416">
        <v>45818</v>
      </c>
      <c r="O288" s="379" t="s">
        <v>2357</v>
      </c>
      <c r="P288" s="381" t="s">
        <v>2682</v>
      </c>
      <c r="Q288" s="378">
        <v>3108587173</v>
      </c>
      <c r="R288" s="333" t="s">
        <v>2683</v>
      </c>
      <c r="S288" s="393">
        <v>91618</v>
      </c>
      <c r="T288" s="393">
        <v>142175</v>
      </c>
      <c r="U288" s="336">
        <v>482</v>
      </c>
      <c r="V288" s="181" t="str">
        <f>VLOOKUP(U288,MOVIL!$C$7:CA397,2,0)</f>
        <v>PMV391</v>
      </c>
      <c r="W288" s="181" t="str">
        <f>VLOOKUP(U288,MOVIL!$C$7:$BX$200,5,0)</f>
        <v xml:space="preserve">HENAO JHON JAIRO </v>
      </c>
      <c r="X288" s="309" t="str">
        <f>VLOOKUP(V288,MOVIL!$D$7:BY399,6,0)</f>
        <v>311 5314584</v>
      </c>
      <c r="Y288" s="336">
        <v>1798920</v>
      </c>
      <c r="Z288" s="181"/>
      <c r="AA288" s="181"/>
      <c r="AB288" s="182">
        <f t="shared" si="256"/>
        <v>1798920</v>
      </c>
      <c r="AC288" s="181"/>
      <c r="AD288" s="181"/>
      <c r="AE288" s="181"/>
      <c r="AF288" s="309" t="str">
        <f>VLOOKUP(U288,MOVIL!$C:$CG,3,0)</f>
        <v>PROPIO</v>
      </c>
      <c r="AG288" s="110">
        <f>+AB288</f>
        <v>1798920</v>
      </c>
      <c r="AH288" s="110">
        <f>+U288</f>
        <v>482</v>
      </c>
      <c r="AI288" s="182">
        <f t="shared" ref="AI288:AI289" si="302">AG288</f>
        <v>1798920</v>
      </c>
      <c r="AJ288" s="184" t="str">
        <f>IF(AF288="PROPIO","0%",IF(AF288="SOCIO","7,5%","11,5%"))</f>
        <v>0%</v>
      </c>
      <c r="AK288" s="182">
        <f t="shared" ref="AK288:AK289" si="303">AI288</f>
        <v>1798920</v>
      </c>
      <c r="AL288" s="182">
        <f t="shared" ref="AL288:AL296" si="304">+AI288*3.5%</f>
        <v>62962.200000000004</v>
      </c>
      <c r="AM288" s="182">
        <f t="shared" ref="AM288:AM296" si="305">+AI288*0.414%</f>
        <v>7447.5287999999991</v>
      </c>
      <c r="AN288" s="182">
        <f t="shared" ref="AN288:AN296" si="306">+AI288-AK288</f>
        <v>0</v>
      </c>
      <c r="AO288" s="182">
        <f t="shared" ref="AO288:AO296" si="307">+AB288-AI288</f>
        <v>0</v>
      </c>
      <c r="AP288" s="182"/>
      <c r="AQ288" s="417"/>
    </row>
    <row r="289" spans="1:43" s="380" customFormat="1" ht="16.5" hidden="1" customHeight="1" x14ac:dyDescent="0.25">
      <c r="A289" s="175">
        <v>12</v>
      </c>
      <c r="B289" s="341">
        <v>11</v>
      </c>
      <c r="C289" s="375" t="s">
        <v>1896</v>
      </c>
      <c r="D289" s="376">
        <v>45807</v>
      </c>
      <c r="E289" s="377">
        <v>195</v>
      </c>
      <c r="F289" s="378" t="s">
        <v>256</v>
      </c>
      <c r="G289" s="378" t="s">
        <v>2692</v>
      </c>
      <c r="H289" s="378" t="s">
        <v>1995</v>
      </c>
      <c r="I289" s="378" t="s">
        <v>2055</v>
      </c>
      <c r="J289" s="378">
        <v>3</v>
      </c>
      <c r="K289" s="378">
        <v>33</v>
      </c>
      <c r="L289" s="416">
        <v>45818</v>
      </c>
      <c r="M289" s="344">
        <v>0.29166666666666669</v>
      </c>
      <c r="N289" s="416">
        <v>45820</v>
      </c>
      <c r="O289" s="379" t="s">
        <v>2349</v>
      </c>
      <c r="P289" s="381" t="s">
        <v>2587</v>
      </c>
      <c r="Q289" s="378">
        <v>3115181294</v>
      </c>
      <c r="R289" s="333" t="s">
        <v>2677</v>
      </c>
      <c r="S289" s="393">
        <v>91619</v>
      </c>
      <c r="T289" s="393">
        <v>142176</v>
      </c>
      <c r="U289" s="336">
        <v>475</v>
      </c>
      <c r="V289" s="181" t="str">
        <f>VLOOKUP(U289,MOVIL!$C$7:CA398,2,0)</f>
        <v>LJU588</v>
      </c>
      <c r="W289" s="181" t="str">
        <f>VLOOKUP(U289,MOVIL!$C$7:$BX$200,5,0)</f>
        <v>CONTRERAS GARCIA WILLIAM JAVIER</v>
      </c>
      <c r="X289" s="309">
        <f>VLOOKUP(V289,MOVIL!$D$7:BY400,6,0)</f>
        <v>3124521001</v>
      </c>
      <c r="Y289" s="336">
        <v>5496700</v>
      </c>
      <c r="Z289" s="181"/>
      <c r="AA289" s="181"/>
      <c r="AB289" s="182">
        <f t="shared" si="256"/>
        <v>5496700</v>
      </c>
      <c r="AC289" s="181"/>
      <c r="AD289" s="181"/>
      <c r="AE289" s="181"/>
      <c r="AF289" s="309" t="str">
        <f>VLOOKUP(U289,MOVIL!$C:$CG,3,0)</f>
        <v>PROPIO</v>
      </c>
      <c r="AG289" s="110">
        <f>+AB289</f>
        <v>5496700</v>
      </c>
      <c r="AH289" s="110">
        <f>+U289</f>
        <v>475</v>
      </c>
      <c r="AI289" s="182">
        <f t="shared" si="302"/>
        <v>5496700</v>
      </c>
      <c r="AJ289" s="184" t="str">
        <f>IF(AF289="PROPIO","0%",IF(AF289="SOCIO","7,5%","11,5%"))</f>
        <v>0%</v>
      </c>
      <c r="AK289" s="182">
        <f t="shared" si="303"/>
        <v>5496700</v>
      </c>
      <c r="AL289" s="182">
        <f t="shared" si="304"/>
        <v>192384.50000000003</v>
      </c>
      <c r="AM289" s="182">
        <f t="shared" si="305"/>
        <v>22756.337999999996</v>
      </c>
      <c r="AN289" s="182">
        <f t="shared" si="306"/>
        <v>0</v>
      </c>
      <c r="AO289" s="182">
        <f t="shared" si="307"/>
        <v>0</v>
      </c>
      <c r="AP289" s="182"/>
      <c r="AQ289" s="417"/>
    </row>
    <row r="290" spans="1:43" s="380" customFormat="1" ht="16.5" hidden="1" customHeight="1" x14ac:dyDescent="0.25">
      <c r="A290" s="175">
        <v>13</v>
      </c>
      <c r="B290" s="341">
        <v>11</v>
      </c>
      <c r="C290" s="375" t="s">
        <v>1896</v>
      </c>
      <c r="D290" s="376">
        <v>45807</v>
      </c>
      <c r="E290" s="377">
        <v>218</v>
      </c>
      <c r="F290" s="378" t="s">
        <v>279</v>
      </c>
      <c r="G290" s="378" t="s">
        <v>2595</v>
      </c>
      <c r="H290" s="378" t="s">
        <v>2643</v>
      </c>
      <c r="I290" s="378" t="s">
        <v>2055</v>
      </c>
      <c r="J290" s="378">
        <v>2</v>
      </c>
      <c r="K290" s="378">
        <v>19</v>
      </c>
      <c r="L290" s="416">
        <v>45818</v>
      </c>
      <c r="M290" s="344" t="s">
        <v>2452</v>
      </c>
      <c r="N290" s="416">
        <v>45819</v>
      </c>
      <c r="O290" s="379" t="s">
        <v>2357</v>
      </c>
      <c r="P290" s="381" t="s">
        <v>2509</v>
      </c>
      <c r="Q290" s="378">
        <v>3006305832</v>
      </c>
      <c r="R290" s="333" t="s">
        <v>2685</v>
      </c>
      <c r="S290" s="393">
        <v>91620</v>
      </c>
      <c r="T290" s="393">
        <v>142182</v>
      </c>
      <c r="U290" s="336">
        <v>52</v>
      </c>
      <c r="V290" s="181" t="str">
        <f>VLOOKUP(U290,MOVIL!$C$7:CA399,2,0)</f>
        <v>NHT929</v>
      </c>
      <c r="W290" s="181" t="str">
        <f>VLOOKUP(U290,MOVIL!$C$7:$BX$200,5,0)</f>
        <v>CARREÑO RAMIREZ JHON ARTURO</v>
      </c>
      <c r="X290" s="309">
        <f>VLOOKUP(V290,MOVIL!$D$7:BY401,6,0)</f>
        <v>3105144527</v>
      </c>
      <c r="Y290" s="336">
        <v>2012476</v>
      </c>
      <c r="Z290" s="181"/>
      <c r="AA290" s="181"/>
      <c r="AB290" s="182">
        <f t="shared" si="256"/>
        <v>2012476</v>
      </c>
      <c r="AC290" s="181"/>
      <c r="AD290" s="181"/>
      <c r="AE290" s="181"/>
      <c r="AF290" s="470" t="str">
        <f>VLOOKUP(U290,MOVIL!$C:$CG,3,0)</f>
        <v>SOCIO</v>
      </c>
      <c r="AG290" s="110">
        <f t="shared" ref="AG290:AG296" si="308">+AB290</f>
        <v>2012476</v>
      </c>
      <c r="AH290" s="110">
        <f t="shared" ref="AH290:AH296" si="309">+U290</f>
        <v>52</v>
      </c>
      <c r="AI290" s="182">
        <f t="shared" ref="AI290:AI296" si="310">ROUNDUP((IF(AF290="SOCIO",(AG290*0.9),(AG290*0.7))),-3)</f>
        <v>1812000</v>
      </c>
      <c r="AJ290" s="184" t="str">
        <f t="shared" ref="AJ290:AJ296" si="311">IF(AF290="PROPIO","0%",IF(AF290="SOCIO","7,5%","11,5%"))</f>
        <v>7,5%</v>
      </c>
      <c r="AK290" s="182">
        <f t="shared" ref="AK290:AK296" si="312">+AI290*AJ290</f>
        <v>135900</v>
      </c>
      <c r="AL290" s="182">
        <f t="shared" si="304"/>
        <v>63420.000000000007</v>
      </c>
      <c r="AM290" s="182">
        <f t="shared" si="305"/>
        <v>7501.6799999999994</v>
      </c>
      <c r="AN290" s="182">
        <f t="shared" si="306"/>
        <v>1676100</v>
      </c>
      <c r="AO290" s="182">
        <f t="shared" si="307"/>
        <v>200476</v>
      </c>
      <c r="AP290" s="182"/>
      <c r="AQ290" s="417"/>
    </row>
    <row r="291" spans="1:43" s="380" customFormat="1" ht="16.5" hidden="1" customHeight="1" x14ac:dyDescent="0.25">
      <c r="A291" s="175">
        <v>14</v>
      </c>
      <c r="B291" s="341">
        <v>11</v>
      </c>
      <c r="C291" s="375" t="s">
        <v>1896</v>
      </c>
      <c r="D291" s="376">
        <v>45807</v>
      </c>
      <c r="E291" s="377">
        <v>288</v>
      </c>
      <c r="F291" s="378" t="s">
        <v>345</v>
      </c>
      <c r="G291" s="378" t="s">
        <v>2596</v>
      </c>
      <c r="H291" s="378" t="s">
        <v>1938</v>
      </c>
      <c r="I291" s="378" t="s">
        <v>2348</v>
      </c>
      <c r="J291" s="378">
        <v>1</v>
      </c>
      <c r="K291" s="378">
        <v>17</v>
      </c>
      <c r="L291" s="416">
        <v>45818</v>
      </c>
      <c r="M291" s="344" t="s">
        <v>2349</v>
      </c>
      <c r="N291" s="416">
        <v>45818</v>
      </c>
      <c r="O291" s="379" t="s">
        <v>2357</v>
      </c>
      <c r="P291" s="381" t="s">
        <v>2597</v>
      </c>
      <c r="Q291" s="378">
        <v>3015446445</v>
      </c>
      <c r="R291" s="333" t="s">
        <v>2686</v>
      </c>
      <c r="S291" s="393">
        <v>91621</v>
      </c>
      <c r="T291" s="393">
        <v>142177</v>
      </c>
      <c r="U291" s="336">
        <v>576</v>
      </c>
      <c r="V291" s="181" t="str">
        <f>VLOOKUP(U291,MOVIL!$C$7:CA400,2,0)</f>
        <v>NHT313</v>
      </c>
      <c r="W291" s="181" t="str">
        <f>VLOOKUP(U291,MOVIL!$C$7:$BX$200,5,0)</f>
        <v>TRIANA CORTES ADOLFO</v>
      </c>
      <c r="X291" s="309">
        <f>VLOOKUP(V291,MOVIL!$D$7:BY402,6,0)</f>
        <v>3204203804</v>
      </c>
      <c r="Y291" s="336">
        <v>1609560</v>
      </c>
      <c r="Z291" s="181"/>
      <c r="AA291" s="181"/>
      <c r="AB291" s="182">
        <f t="shared" si="256"/>
        <v>1609560</v>
      </c>
      <c r="AC291" s="181"/>
      <c r="AD291" s="181"/>
      <c r="AE291" s="181"/>
      <c r="AF291" s="470" t="str">
        <f>VLOOKUP(U291,MOVIL!$C:$CG,3,0)</f>
        <v>AFILIADO</v>
      </c>
      <c r="AG291" s="110">
        <f t="shared" si="308"/>
        <v>1609560</v>
      </c>
      <c r="AH291" s="110">
        <f t="shared" si="309"/>
        <v>576</v>
      </c>
      <c r="AI291" s="182">
        <f t="shared" si="310"/>
        <v>1127000</v>
      </c>
      <c r="AJ291" s="184" t="str">
        <f t="shared" si="311"/>
        <v>11,5%</v>
      </c>
      <c r="AK291" s="182">
        <f t="shared" si="312"/>
        <v>129605</v>
      </c>
      <c r="AL291" s="182">
        <f t="shared" si="304"/>
        <v>39445.000000000007</v>
      </c>
      <c r="AM291" s="182">
        <f t="shared" si="305"/>
        <v>4665.78</v>
      </c>
      <c r="AN291" s="182">
        <f t="shared" si="306"/>
        <v>997395</v>
      </c>
      <c r="AO291" s="182">
        <f t="shared" si="307"/>
        <v>482560</v>
      </c>
      <c r="AP291" s="182"/>
      <c r="AQ291" s="417"/>
    </row>
    <row r="292" spans="1:43" s="380" customFormat="1" ht="16.5" hidden="1" customHeight="1" x14ac:dyDescent="0.25">
      <c r="A292" s="175"/>
      <c r="B292" s="341"/>
      <c r="C292" s="375" t="s">
        <v>2222</v>
      </c>
      <c r="D292" s="376">
        <v>45807</v>
      </c>
      <c r="E292" s="377">
        <v>117</v>
      </c>
      <c r="F292" s="378" t="s">
        <v>2635</v>
      </c>
      <c r="G292" s="378" t="s">
        <v>2635</v>
      </c>
      <c r="H292" s="378" t="s">
        <v>1995</v>
      </c>
      <c r="I292" s="378" t="s">
        <v>2690</v>
      </c>
      <c r="J292" s="378">
        <v>6</v>
      </c>
      <c r="K292" s="378">
        <v>8</v>
      </c>
      <c r="L292" s="416">
        <v>45818</v>
      </c>
      <c r="M292" s="344">
        <v>0.91666666666666663</v>
      </c>
      <c r="N292" s="416">
        <v>45823</v>
      </c>
      <c r="O292" s="379">
        <v>0.95833333333333337</v>
      </c>
      <c r="P292" s="381" t="s">
        <v>2691</v>
      </c>
      <c r="Q292" s="378">
        <v>3116305633</v>
      </c>
      <c r="R292" s="333" t="s">
        <v>2766</v>
      </c>
      <c r="S292" s="393">
        <v>91622</v>
      </c>
      <c r="T292" s="393">
        <v>142178</v>
      </c>
      <c r="U292" s="336">
        <v>371</v>
      </c>
      <c r="V292" s="181" t="str">
        <f>VLOOKUP(U292,MOVIL!$C$7:CA426,2,0)</f>
        <v>LZM804</v>
      </c>
      <c r="W292" s="181" t="str">
        <f>VLOOKUP(U292,MOVIL!$C$7:$BX$200,5,0)</f>
        <v>FORERO LEMUS NORBEY LEONARDO</v>
      </c>
      <c r="X292" s="309">
        <f>VLOOKUP(V292,MOVIL!$D$7:BY428,6,0)</f>
        <v>3114539320</v>
      </c>
      <c r="Y292" s="336">
        <v>5207400</v>
      </c>
      <c r="Z292" s="181">
        <v>3</v>
      </c>
      <c r="AA292" s="181">
        <v>1052000</v>
      </c>
      <c r="AB292" s="182">
        <f t="shared" si="256"/>
        <v>8363400</v>
      </c>
      <c r="AC292" s="181"/>
      <c r="AD292" s="181"/>
      <c r="AE292" s="181"/>
      <c r="AF292" s="470" t="str">
        <f>VLOOKUP(U292,MOVIL!$C:$CG,3,0)</f>
        <v>SOCIO</v>
      </c>
      <c r="AG292" s="110">
        <f t="shared" si="308"/>
        <v>8363400</v>
      </c>
      <c r="AH292" s="110">
        <f t="shared" si="309"/>
        <v>371</v>
      </c>
      <c r="AI292" s="182">
        <f t="shared" si="310"/>
        <v>7528000</v>
      </c>
      <c r="AJ292" s="184" t="str">
        <f t="shared" si="311"/>
        <v>7,5%</v>
      </c>
      <c r="AK292" s="182">
        <f t="shared" si="312"/>
        <v>564600</v>
      </c>
      <c r="AL292" s="182">
        <f t="shared" si="304"/>
        <v>263480</v>
      </c>
      <c r="AM292" s="182">
        <f t="shared" si="305"/>
        <v>31165.919999999998</v>
      </c>
      <c r="AN292" s="182">
        <f t="shared" si="306"/>
        <v>6963400</v>
      </c>
      <c r="AO292" s="182">
        <f t="shared" si="307"/>
        <v>835400</v>
      </c>
      <c r="AP292" s="182"/>
      <c r="AQ292" s="417"/>
    </row>
    <row r="293" spans="1:43" s="380" customFormat="1" ht="16.5" customHeight="1" x14ac:dyDescent="0.25">
      <c r="A293" s="175">
        <v>8</v>
      </c>
      <c r="B293" s="341" t="s">
        <v>2137</v>
      </c>
      <c r="C293" s="375" t="s">
        <v>2935</v>
      </c>
      <c r="D293" s="376">
        <v>45793</v>
      </c>
      <c r="E293" s="529">
        <v>125</v>
      </c>
      <c r="F293" s="378" t="s">
        <v>188</v>
      </c>
      <c r="G293" s="378" t="s">
        <v>2487</v>
      </c>
      <c r="H293" s="378" t="s">
        <v>2882</v>
      </c>
      <c r="I293" s="378"/>
      <c r="J293" s="378">
        <v>3</v>
      </c>
      <c r="K293" s="378">
        <v>40</v>
      </c>
      <c r="L293" s="416">
        <v>45819</v>
      </c>
      <c r="M293" s="344">
        <v>0.25</v>
      </c>
      <c r="N293" s="416">
        <v>45821</v>
      </c>
      <c r="O293" s="379">
        <v>0.58333333333333337</v>
      </c>
      <c r="P293" s="381" t="s">
        <v>2488</v>
      </c>
      <c r="Q293" s="378">
        <v>3194672613</v>
      </c>
      <c r="R293" s="333" t="s">
        <v>2697</v>
      </c>
      <c r="S293" s="393">
        <v>91645</v>
      </c>
      <c r="T293" s="393">
        <v>142204</v>
      </c>
      <c r="U293" s="336">
        <v>391</v>
      </c>
      <c r="V293" s="181" t="str">
        <f>VLOOKUP(U293,MOVIL!$C$7:CA390,2,0)</f>
        <v>KNZ845</v>
      </c>
      <c r="W293" s="181" t="str">
        <f>VLOOKUP(U293,MOVIL!$C$7:$BX$200,5,0)</f>
        <v>MORALES SANCHEZ OSCAR ARMANDO</v>
      </c>
      <c r="X293" s="309">
        <f>VLOOKUP(V293,MOVIL!$D$7:BY392,6,0)</f>
        <v>3147160926</v>
      </c>
      <c r="Y293" s="336">
        <v>5786000</v>
      </c>
      <c r="Z293" s="181"/>
      <c r="AA293" s="181"/>
      <c r="AB293" s="530">
        <f t="shared" si="256"/>
        <v>5786000</v>
      </c>
      <c r="AC293" s="181">
        <v>11</v>
      </c>
      <c r="AD293" s="181"/>
      <c r="AE293" s="181"/>
      <c r="AF293" s="470" t="str">
        <f>VLOOKUP(U293,MOVIL!$C:$CG,3,0)</f>
        <v>SOCIO</v>
      </c>
      <c r="AG293" s="110">
        <f t="shared" si="308"/>
        <v>5786000</v>
      </c>
      <c r="AH293" s="110">
        <f t="shared" si="309"/>
        <v>391</v>
      </c>
      <c r="AI293" s="182">
        <f t="shared" si="310"/>
        <v>5208000</v>
      </c>
      <c r="AJ293" s="184" t="str">
        <f t="shared" si="311"/>
        <v>7,5%</v>
      </c>
      <c r="AK293" s="182">
        <f t="shared" si="312"/>
        <v>390600</v>
      </c>
      <c r="AL293" s="182">
        <f t="shared" si="304"/>
        <v>182280.00000000003</v>
      </c>
      <c r="AM293" s="182">
        <f t="shared" si="305"/>
        <v>21561.119999999999</v>
      </c>
      <c r="AN293" s="182">
        <f t="shared" si="306"/>
        <v>4817400</v>
      </c>
      <c r="AO293" s="182">
        <f t="shared" si="307"/>
        <v>578000</v>
      </c>
      <c r="AP293" s="182"/>
      <c r="AQ293" s="417"/>
    </row>
    <row r="294" spans="1:43" s="380" customFormat="1" ht="16.5" hidden="1" customHeight="1" x14ac:dyDescent="0.25">
      <c r="A294" s="175">
        <v>15</v>
      </c>
      <c r="B294" s="341">
        <v>11</v>
      </c>
      <c r="C294" s="375" t="s">
        <v>1896</v>
      </c>
      <c r="D294" s="376">
        <v>45807</v>
      </c>
      <c r="E294" s="377">
        <v>183</v>
      </c>
      <c r="F294" s="378" t="s">
        <v>244</v>
      </c>
      <c r="G294" s="378" t="s">
        <v>2321</v>
      </c>
      <c r="H294" s="378" t="s">
        <v>1997</v>
      </c>
      <c r="I294" s="378" t="s">
        <v>2055</v>
      </c>
      <c r="J294" s="378">
        <v>2</v>
      </c>
      <c r="K294" s="378">
        <v>17</v>
      </c>
      <c r="L294" s="416">
        <v>45819</v>
      </c>
      <c r="M294" s="344" t="s">
        <v>2344</v>
      </c>
      <c r="N294" s="416">
        <v>45820</v>
      </c>
      <c r="O294" s="379" t="s">
        <v>2357</v>
      </c>
      <c r="P294" s="381" t="s">
        <v>1906</v>
      </c>
      <c r="Q294" s="378">
        <v>3153554156</v>
      </c>
      <c r="R294" s="333" t="s">
        <v>2694</v>
      </c>
      <c r="S294" s="393">
        <v>91646</v>
      </c>
      <c r="T294" s="393">
        <v>142205</v>
      </c>
      <c r="U294" s="336">
        <v>576</v>
      </c>
      <c r="V294" s="181" t="str">
        <f>VLOOKUP(U294,MOVIL!$C$7:CA401,2,0)</f>
        <v>NHT313</v>
      </c>
      <c r="W294" s="181" t="str">
        <f>VLOOKUP(U294,MOVIL!$C$7:$BX$200,5,0)</f>
        <v>TRIANA CORTES ADOLFO</v>
      </c>
      <c r="X294" s="309">
        <f>VLOOKUP(V294,MOVIL!$D$7:BY403,6,0)</f>
        <v>3204203804</v>
      </c>
      <c r="Y294" s="336">
        <v>2817256</v>
      </c>
      <c r="Z294" s="181"/>
      <c r="AA294" s="181"/>
      <c r="AB294" s="182">
        <f t="shared" si="256"/>
        <v>2817256</v>
      </c>
      <c r="AC294" s="181"/>
      <c r="AD294" s="181"/>
      <c r="AE294" s="181"/>
      <c r="AF294" s="470" t="str">
        <f>VLOOKUP(U294,MOVIL!$C:$CG,3,0)</f>
        <v>AFILIADO</v>
      </c>
      <c r="AG294" s="110">
        <f t="shared" si="308"/>
        <v>2817256</v>
      </c>
      <c r="AH294" s="110">
        <f t="shared" si="309"/>
        <v>576</v>
      </c>
      <c r="AI294" s="182">
        <f t="shared" si="310"/>
        <v>1973000</v>
      </c>
      <c r="AJ294" s="184" t="str">
        <f t="shared" si="311"/>
        <v>11,5%</v>
      </c>
      <c r="AK294" s="182">
        <f t="shared" si="312"/>
        <v>226895</v>
      </c>
      <c r="AL294" s="182">
        <f t="shared" si="304"/>
        <v>69055</v>
      </c>
      <c r="AM294" s="182">
        <f t="shared" si="305"/>
        <v>8168.2199999999993</v>
      </c>
      <c r="AN294" s="182">
        <f t="shared" si="306"/>
        <v>1746105</v>
      </c>
      <c r="AO294" s="182">
        <f t="shared" si="307"/>
        <v>844256</v>
      </c>
      <c r="AP294" s="182"/>
      <c r="AQ294" s="417"/>
    </row>
    <row r="295" spans="1:43" s="380" customFormat="1" ht="16.5" hidden="1" customHeight="1" x14ac:dyDescent="0.25">
      <c r="A295" s="175">
        <v>16</v>
      </c>
      <c r="B295" s="341">
        <v>11</v>
      </c>
      <c r="C295" s="375" t="s">
        <v>1896</v>
      </c>
      <c r="D295" s="376">
        <v>45807</v>
      </c>
      <c r="E295" s="377">
        <v>126</v>
      </c>
      <c r="F295" s="378" t="s">
        <v>189</v>
      </c>
      <c r="G295" s="378" t="s">
        <v>2598</v>
      </c>
      <c r="H295" s="378" t="s">
        <v>2968</v>
      </c>
      <c r="I295" s="378" t="s">
        <v>2055</v>
      </c>
      <c r="J295" s="378">
        <v>1</v>
      </c>
      <c r="K295" s="378">
        <v>42</v>
      </c>
      <c r="L295" s="416">
        <v>45819</v>
      </c>
      <c r="M295" s="344" t="s">
        <v>2349</v>
      </c>
      <c r="N295" s="416">
        <v>45819</v>
      </c>
      <c r="O295" s="379" t="s">
        <v>2347</v>
      </c>
      <c r="P295" s="381" t="s">
        <v>2599</v>
      </c>
      <c r="Q295" s="378">
        <v>3108601252</v>
      </c>
      <c r="R295" s="333" t="s">
        <v>2695</v>
      </c>
      <c r="S295" s="393">
        <v>91647</v>
      </c>
      <c r="T295" s="393">
        <v>142206</v>
      </c>
      <c r="U295" s="336">
        <v>480</v>
      </c>
      <c r="V295" s="181" t="str">
        <f>VLOOKUP(U295,MOVIL!$C$7:CA402,2,0)</f>
        <v>LZO022</v>
      </c>
      <c r="W295" s="181" t="str">
        <f>VLOOKUP(U295,MOVIL!$C$7:$BX$200,5,0)</f>
        <v>SALAMANCA FERNANDEZ MAURICIO</v>
      </c>
      <c r="X295" s="309">
        <f>VLOOKUP(V295,MOVIL!$D$7:BY404,6,0)</f>
        <v>3166710509</v>
      </c>
      <c r="Y295" s="336">
        <v>1578000</v>
      </c>
      <c r="Z295" s="181"/>
      <c r="AA295" s="181"/>
      <c r="AB295" s="182">
        <f t="shared" si="256"/>
        <v>1578000</v>
      </c>
      <c r="AC295" s="181"/>
      <c r="AD295" s="181"/>
      <c r="AE295" s="181"/>
      <c r="AF295" s="470" t="str">
        <f>VLOOKUP(U295,MOVIL!$C:$CG,3,0)</f>
        <v>SOCIO</v>
      </c>
      <c r="AG295" s="110">
        <f t="shared" si="308"/>
        <v>1578000</v>
      </c>
      <c r="AH295" s="110">
        <f t="shared" si="309"/>
        <v>480</v>
      </c>
      <c r="AI295" s="182">
        <f t="shared" si="310"/>
        <v>1421000</v>
      </c>
      <c r="AJ295" s="184" t="str">
        <f t="shared" si="311"/>
        <v>7,5%</v>
      </c>
      <c r="AK295" s="182">
        <f t="shared" si="312"/>
        <v>106575</v>
      </c>
      <c r="AL295" s="182">
        <f t="shared" si="304"/>
        <v>49735.000000000007</v>
      </c>
      <c r="AM295" s="182">
        <f t="shared" si="305"/>
        <v>5882.94</v>
      </c>
      <c r="AN295" s="182">
        <f t="shared" si="306"/>
        <v>1314425</v>
      </c>
      <c r="AO295" s="182">
        <f t="shared" si="307"/>
        <v>157000</v>
      </c>
      <c r="AP295" s="182"/>
      <c r="AQ295" s="417"/>
    </row>
    <row r="296" spans="1:43" s="380" customFormat="1" ht="16.5" hidden="1" customHeight="1" x14ac:dyDescent="0.25">
      <c r="A296" s="175">
        <v>16</v>
      </c>
      <c r="B296" s="341">
        <v>11</v>
      </c>
      <c r="C296" s="375" t="s">
        <v>1896</v>
      </c>
      <c r="D296" s="376">
        <v>45807</v>
      </c>
      <c r="E296" s="377">
        <v>126</v>
      </c>
      <c r="F296" s="378" t="s">
        <v>189</v>
      </c>
      <c r="G296" s="378" t="s">
        <v>2598</v>
      </c>
      <c r="H296" s="378" t="s">
        <v>2968</v>
      </c>
      <c r="I296" s="378" t="s">
        <v>2055</v>
      </c>
      <c r="J296" s="378">
        <v>1</v>
      </c>
      <c r="K296" s="378">
        <v>42</v>
      </c>
      <c r="L296" s="416">
        <v>45819</v>
      </c>
      <c r="M296" s="344" t="s">
        <v>2349</v>
      </c>
      <c r="N296" s="416">
        <v>45819</v>
      </c>
      <c r="O296" s="379" t="s">
        <v>2347</v>
      </c>
      <c r="P296" s="381" t="s">
        <v>2599</v>
      </c>
      <c r="Q296" s="378">
        <v>3108601252</v>
      </c>
      <c r="R296" s="333" t="s">
        <v>2695</v>
      </c>
      <c r="S296" s="393">
        <v>91647</v>
      </c>
      <c r="T296" s="393">
        <v>142207</v>
      </c>
      <c r="U296" s="336">
        <v>85</v>
      </c>
      <c r="V296" s="181" t="str">
        <f>VLOOKUP(U296,MOVIL!$C$7:CA403,2,0)</f>
        <v>PMV 710</v>
      </c>
      <c r="W296" s="181" t="str">
        <f>VLOOKUP(U296,MOVIL!$C$7:$BX$200,5,0)</f>
        <v>PINZON ROJAS JOHAN RICARDO</v>
      </c>
      <c r="X296" s="309" t="str">
        <f>VLOOKUP(V296,MOVIL!$D$7:BY405,6,0)</f>
        <v>316 8653592</v>
      </c>
      <c r="Y296" s="336">
        <v>1578000</v>
      </c>
      <c r="Z296" s="181"/>
      <c r="AA296" s="181"/>
      <c r="AB296" s="182">
        <f t="shared" si="256"/>
        <v>1578000</v>
      </c>
      <c r="AC296" s="181"/>
      <c r="AD296" s="181"/>
      <c r="AE296" s="181"/>
      <c r="AF296" s="470" t="str">
        <f>VLOOKUP(U296,MOVIL!$C:$CG,3,0)</f>
        <v>SOCIO</v>
      </c>
      <c r="AG296" s="110">
        <f t="shared" si="308"/>
        <v>1578000</v>
      </c>
      <c r="AH296" s="110">
        <f t="shared" si="309"/>
        <v>85</v>
      </c>
      <c r="AI296" s="182">
        <f t="shared" si="310"/>
        <v>1421000</v>
      </c>
      <c r="AJ296" s="184" t="str">
        <f t="shared" si="311"/>
        <v>7,5%</v>
      </c>
      <c r="AK296" s="182">
        <f t="shared" si="312"/>
        <v>106575</v>
      </c>
      <c r="AL296" s="182">
        <f t="shared" si="304"/>
        <v>49735.000000000007</v>
      </c>
      <c r="AM296" s="182">
        <f t="shared" si="305"/>
        <v>5882.94</v>
      </c>
      <c r="AN296" s="182">
        <f t="shared" si="306"/>
        <v>1314425</v>
      </c>
      <c r="AO296" s="182">
        <f t="shared" si="307"/>
        <v>157000</v>
      </c>
      <c r="AP296" s="182"/>
      <c r="AQ296" s="417"/>
    </row>
    <row r="297" spans="1:43" s="380" customFormat="1" ht="16.5" hidden="1" customHeight="1" x14ac:dyDescent="0.25">
      <c r="A297" s="175">
        <v>16</v>
      </c>
      <c r="B297" s="341">
        <v>11</v>
      </c>
      <c r="C297" s="375" t="s">
        <v>1896</v>
      </c>
      <c r="D297" s="376">
        <v>45807</v>
      </c>
      <c r="E297" s="377">
        <v>126</v>
      </c>
      <c r="F297" s="378" t="s">
        <v>189</v>
      </c>
      <c r="G297" s="378" t="s">
        <v>2598</v>
      </c>
      <c r="H297" s="378" t="s">
        <v>2968</v>
      </c>
      <c r="I297" s="378" t="s">
        <v>2055</v>
      </c>
      <c r="J297" s="378">
        <v>1</v>
      </c>
      <c r="K297" s="378">
        <v>15</v>
      </c>
      <c r="L297" s="416">
        <v>45819</v>
      </c>
      <c r="M297" s="344" t="s">
        <v>2349</v>
      </c>
      <c r="N297" s="416">
        <v>45819</v>
      </c>
      <c r="O297" s="379" t="s">
        <v>2347</v>
      </c>
      <c r="P297" s="381" t="s">
        <v>2599</v>
      </c>
      <c r="Q297" s="378">
        <v>3108601252</v>
      </c>
      <c r="R297" s="333" t="s">
        <v>2695</v>
      </c>
      <c r="S297" s="393">
        <v>91647</v>
      </c>
      <c r="T297" s="393">
        <v>142208</v>
      </c>
      <c r="U297" s="336">
        <v>481</v>
      </c>
      <c r="V297" s="181" t="str">
        <f>VLOOKUP(U297,MOVIL!$C$7:CA404,2,0)</f>
        <v>NHT073</v>
      </c>
      <c r="W297" s="181" t="str">
        <f>VLOOKUP(U297,MOVIL!$C$7:$BX$200,5,0)</f>
        <v>GARZON ROJAS PEDRO SIMON</v>
      </c>
      <c r="X297" s="309">
        <f>VLOOKUP(V297,MOVIL!$D$7:BY406,6,0)</f>
        <v>3215078140</v>
      </c>
      <c r="Y297" s="336">
        <v>966788</v>
      </c>
      <c r="Z297" s="181"/>
      <c r="AA297" s="181"/>
      <c r="AB297" s="182">
        <f t="shared" si="256"/>
        <v>966788</v>
      </c>
      <c r="AC297" s="181"/>
      <c r="AD297" s="181"/>
      <c r="AE297" s="181"/>
      <c r="AF297" s="309" t="str">
        <f>VLOOKUP(U297,MOVIL!$C:$CG,3,0)</f>
        <v>PROPIO</v>
      </c>
      <c r="AG297" s="110">
        <f>+AB297</f>
        <v>966788</v>
      </c>
      <c r="AH297" s="110">
        <f>+U297</f>
        <v>481</v>
      </c>
      <c r="AI297" s="182">
        <f>AG297</f>
        <v>966788</v>
      </c>
      <c r="AJ297" s="184" t="str">
        <f>IF(AF297="PROPIO","0%",IF(AF297="SOCIO","7,5%","11,5%"))</f>
        <v>0%</v>
      </c>
      <c r="AK297" s="182">
        <f>AI297</f>
        <v>966788</v>
      </c>
      <c r="AL297" s="182">
        <f>+AI297*3.5%</f>
        <v>33837.58</v>
      </c>
      <c r="AM297" s="182">
        <f>+AI297*0.414%</f>
        <v>4002.5023199999996</v>
      </c>
      <c r="AN297" s="182">
        <f>+AI297-AK297</f>
        <v>0</v>
      </c>
      <c r="AO297" s="182">
        <f>+AB297-AI297</f>
        <v>0</v>
      </c>
      <c r="AP297" s="182"/>
      <c r="AQ297" s="417"/>
    </row>
    <row r="298" spans="1:43" s="380" customFormat="1" ht="16.5" hidden="1" customHeight="1" x14ac:dyDescent="0.25">
      <c r="A298" s="319">
        <v>17</v>
      </c>
      <c r="B298" s="360">
        <v>11</v>
      </c>
      <c r="C298" s="360" t="s">
        <v>1896</v>
      </c>
      <c r="D298" s="361">
        <v>45807</v>
      </c>
      <c r="E298" s="362">
        <v>238</v>
      </c>
      <c r="F298" s="364" t="s">
        <v>294</v>
      </c>
      <c r="G298" s="364" t="s">
        <v>2600</v>
      </c>
      <c r="H298" s="364"/>
      <c r="I298" s="364" t="s">
        <v>2070</v>
      </c>
      <c r="J298" s="364">
        <v>1</v>
      </c>
      <c r="K298" s="364">
        <v>22</v>
      </c>
      <c r="L298" s="415">
        <v>45819</v>
      </c>
      <c r="M298" s="365" t="s">
        <v>2349</v>
      </c>
      <c r="N298" s="415">
        <v>45819</v>
      </c>
      <c r="O298" s="365" t="s">
        <v>2349</v>
      </c>
      <c r="P298" s="366" t="s">
        <v>2601</v>
      </c>
      <c r="Q298" s="364">
        <v>3166142599</v>
      </c>
      <c r="R298" s="458" t="s">
        <v>2183</v>
      </c>
      <c r="S298" s="386" t="s">
        <v>2098</v>
      </c>
      <c r="T298" s="387" t="s">
        <v>1557</v>
      </c>
      <c r="U298" s="324"/>
      <c r="V298" s="324" t="e">
        <f>VLOOKUP(U298,MOVIL!$C$7:CA494,2,0)</f>
        <v>#N/A</v>
      </c>
      <c r="W298" s="324" t="e">
        <f>VLOOKUP(U298,MOVIL!$C$7:$BX$200,5,0)</f>
        <v>#N/A</v>
      </c>
      <c r="X298" s="325" t="e">
        <f>VLOOKUP(V298,MOVIL!$D$7:BY496,6,0)</f>
        <v>#N/A</v>
      </c>
      <c r="Y298" s="324"/>
      <c r="Z298" s="324"/>
      <c r="AA298" s="324"/>
      <c r="AB298" s="326">
        <f t="shared" si="256"/>
        <v>0</v>
      </c>
      <c r="AC298" s="324"/>
      <c r="AD298" s="324"/>
      <c r="AE298" s="324"/>
      <c r="AF298" s="325" t="e">
        <f>VLOOKUP(U298,MOVIL!$C:$CG,3,0)</f>
        <v>#N/A</v>
      </c>
      <c r="AG298" s="369">
        <f>+AB298</f>
        <v>0</v>
      </c>
      <c r="AH298" s="369">
        <f>+U298</f>
        <v>0</v>
      </c>
      <c r="AI298" s="467" t="e">
        <f>ROUNDUP((IF(AF298="SOCIO",(AG298*0.85),(AG298*0.7))),-3)</f>
        <v>#N/A</v>
      </c>
      <c r="AJ298" s="466" t="e">
        <f>IF(AF298="PROPIO","0%",IF(AF298="SOCIO","7,5%","11,5%"))</f>
        <v>#N/A</v>
      </c>
      <c r="AK298" s="326" t="e">
        <f>+AI298*AJ298</f>
        <v>#N/A</v>
      </c>
      <c r="AL298" s="326" t="e">
        <f>+AI298*3.5%</f>
        <v>#N/A</v>
      </c>
      <c r="AM298" s="326" t="e">
        <f>+AI298*0.414%</f>
        <v>#N/A</v>
      </c>
      <c r="AN298" s="326" t="e">
        <f>+AI298-AK298</f>
        <v>#N/A</v>
      </c>
      <c r="AO298" s="326" t="e">
        <f>+AB298-AI298</f>
        <v>#N/A</v>
      </c>
      <c r="AP298" s="326"/>
      <c r="AQ298" s="468"/>
    </row>
    <row r="299" spans="1:43" s="380" customFormat="1" ht="16.5" hidden="1" customHeight="1" x14ac:dyDescent="0.25">
      <c r="A299" s="175">
        <v>18</v>
      </c>
      <c r="B299" s="341">
        <v>11</v>
      </c>
      <c r="C299" s="375" t="s">
        <v>1896</v>
      </c>
      <c r="D299" s="376">
        <v>45807</v>
      </c>
      <c r="E299" s="377">
        <v>51</v>
      </c>
      <c r="F299" s="378" t="s">
        <v>100</v>
      </c>
      <c r="G299" s="378" t="s">
        <v>2602</v>
      </c>
      <c r="H299" s="378" t="s">
        <v>2971</v>
      </c>
      <c r="I299" s="378" t="s">
        <v>2055</v>
      </c>
      <c r="J299" s="378">
        <v>3</v>
      </c>
      <c r="K299" s="378">
        <v>30</v>
      </c>
      <c r="L299" s="416">
        <v>45819</v>
      </c>
      <c r="M299" s="344">
        <v>0.21875</v>
      </c>
      <c r="N299" s="416">
        <v>45821</v>
      </c>
      <c r="O299" s="379" t="s">
        <v>2345</v>
      </c>
      <c r="P299" s="381" t="s">
        <v>2603</v>
      </c>
      <c r="Q299" s="378">
        <v>3208217157</v>
      </c>
      <c r="R299" s="333" t="s">
        <v>2698</v>
      </c>
      <c r="S299" s="393">
        <v>91648</v>
      </c>
      <c r="T299" s="393">
        <v>142210</v>
      </c>
      <c r="U299" s="336">
        <v>495</v>
      </c>
      <c r="V299" s="181" t="str">
        <f>VLOOKUP(U299,MOVIL!$C$7:CA404,2,0)</f>
        <v>NOX319</v>
      </c>
      <c r="W299" s="181" t="str">
        <f>VLOOKUP(U299,MOVIL!$C$7:$BX$200,5,0)</f>
        <v>PINZON ARAQUE TEOFILO</v>
      </c>
      <c r="X299" s="309">
        <f>VLOOKUP(V299,MOVIL!$D$7:BY406,6,0)</f>
        <v>3102847456</v>
      </c>
      <c r="Y299" s="336">
        <v>3061320</v>
      </c>
      <c r="Z299" s="181"/>
      <c r="AA299" s="181"/>
      <c r="AB299" s="182">
        <f t="shared" si="256"/>
        <v>3061320</v>
      </c>
      <c r="AC299" s="181"/>
      <c r="AD299" s="181"/>
      <c r="AE299" s="181"/>
      <c r="AF299" s="470" t="str">
        <f>VLOOKUP(U299,MOVIL!$C:$CG,3,0)</f>
        <v>SOCIO</v>
      </c>
      <c r="AG299" s="110">
        <f t="shared" ref="AG299:AG303" si="313">+AB299</f>
        <v>3061320</v>
      </c>
      <c r="AH299" s="110">
        <f t="shared" ref="AH299:AH303" si="314">+U299</f>
        <v>495</v>
      </c>
      <c r="AI299" s="182">
        <f t="shared" ref="AI299:AI303" si="315">ROUNDUP((IF(AF299="SOCIO",(AG299*0.9),(AG299*0.7))),-3)</f>
        <v>2756000</v>
      </c>
      <c r="AJ299" s="184" t="str">
        <f t="shared" ref="AJ299:AJ303" si="316">IF(AF299="PROPIO","0%",IF(AF299="SOCIO","7,5%","11,5%"))</f>
        <v>7,5%</v>
      </c>
      <c r="AK299" s="182">
        <f t="shared" ref="AK299:AK303" si="317">+AI299*AJ299</f>
        <v>206700</v>
      </c>
      <c r="AL299" s="182">
        <f t="shared" ref="AL299:AL303" si="318">+AI299*3.5%</f>
        <v>96460.000000000015</v>
      </c>
      <c r="AM299" s="182">
        <f t="shared" ref="AM299:AM303" si="319">+AI299*0.414%</f>
        <v>11409.839999999998</v>
      </c>
      <c r="AN299" s="182">
        <f t="shared" ref="AN299:AN303" si="320">+AI299-AK299</f>
        <v>2549300</v>
      </c>
      <c r="AO299" s="182">
        <f t="shared" ref="AO299:AO303" si="321">+AB299-AI299</f>
        <v>305320</v>
      </c>
      <c r="AP299" s="182"/>
      <c r="AQ299" s="417"/>
    </row>
    <row r="300" spans="1:43" s="380" customFormat="1" ht="16.5" hidden="1" customHeight="1" x14ac:dyDescent="0.25">
      <c r="A300" s="175">
        <v>18</v>
      </c>
      <c r="B300" s="341">
        <v>11</v>
      </c>
      <c r="C300" s="375" t="s">
        <v>1896</v>
      </c>
      <c r="D300" s="376">
        <v>45807</v>
      </c>
      <c r="E300" s="377">
        <v>51</v>
      </c>
      <c r="F300" s="378" t="s">
        <v>100</v>
      </c>
      <c r="G300" s="378" t="s">
        <v>2602</v>
      </c>
      <c r="H300" s="378" t="s">
        <v>2971</v>
      </c>
      <c r="I300" s="378" t="s">
        <v>2055</v>
      </c>
      <c r="J300" s="378">
        <v>3</v>
      </c>
      <c r="K300" s="378">
        <v>30</v>
      </c>
      <c r="L300" s="416">
        <v>45819</v>
      </c>
      <c r="M300" s="344">
        <v>0.21875</v>
      </c>
      <c r="N300" s="416">
        <v>45821</v>
      </c>
      <c r="O300" s="379" t="s">
        <v>2345</v>
      </c>
      <c r="P300" s="381" t="s">
        <v>2603</v>
      </c>
      <c r="Q300" s="378">
        <v>3208217157</v>
      </c>
      <c r="R300" s="333" t="s">
        <v>2698</v>
      </c>
      <c r="S300" s="393">
        <v>91648</v>
      </c>
      <c r="T300" s="393">
        <v>142209</v>
      </c>
      <c r="U300" s="336">
        <v>474</v>
      </c>
      <c r="V300" s="181" t="str">
        <f>VLOOKUP(U300,MOVIL!$C$7:CA405,2,0)</f>
        <v>LZM475</v>
      </c>
      <c r="W300" s="181" t="str">
        <f>VLOOKUP(U300,MOVIL!$C$7:$BX$200,5,0)</f>
        <v>LOZADA JAIME ALFREDO</v>
      </c>
      <c r="X300" s="309">
        <f>VLOOKUP(V300,MOVIL!$D$7:BY407,6,0)</f>
        <v>3219889152</v>
      </c>
      <c r="Y300" s="336">
        <v>3061320</v>
      </c>
      <c r="Z300" s="181"/>
      <c r="AA300" s="181"/>
      <c r="AB300" s="182">
        <f t="shared" si="256"/>
        <v>3061320</v>
      </c>
      <c r="AC300" s="181"/>
      <c r="AD300" s="181"/>
      <c r="AE300" s="181"/>
      <c r="AF300" s="470" t="str">
        <f>VLOOKUP(U300,MOVIL!$C:$CG,3,0)</f>
        <v>SOCIO</v>
      </c>
      <c r="AG300" s="110">
        <f t="shared" si="313"/>
        <v>3061320</v>
      </c>
      <c r="AH300" s="110">
        <f t="shared" si="314"/>
        <v>474</v>
      </c>
      <c r="AI300" s="182">
        <f t="shared" si="315"/>
        <v>2756000</v>
      </c>
      <c r="AJ300" s="184" t="str">
        <f t="shared" si="316"/>
        <v>7,5%</v>
      </c>
      <c r="AK300" s="182">
        <f t="shared" si="317"/>
        <v>206700</v>
      </c>
      <c r="AL300" s="182">
        <f t="shared" si="318"/>
        <v>96460.000000000015</v>
      </c>
      <c r="AM300" s="182">
        <f t="shared" si="319"/>
        <v>11409.839999999998</v>
      </c>
      <c r="AN300" s="182">
        <f t="shared" si="320"/>
        <v>2549300</v>
      </c>
      <c r="AO300" s="182">
        <f t="shared" si="321"/>
        <v>305320</v>
      </c>
      <c r="AP300" s="182"/>
      <c r="AQ300" s="417"/>
    </row>
    <row r="301" spans="1:43" s="380" customFormat="1" ht="16.5" hidden="1" customHeight="1" x14ac:dyDescent="0.25">
      <c r="A301" s="175">
        <v>19</v>
      </c>
      <c r="B301" s="341">
        <v>11</v>
      </c>
      <c r="C301" s="375" t="s">
        <v>1896</v>
      </c>
      <c r="D301" s="376">
        <v>45807</v>
      </c>
      <c r="E301" s="377">
        <v>192</v>
      </c>
      <c r="F301" s="378" t="s">
        <v>253</v>
      </c>
      <c r="G301" s="378" t="s">
        <v>2604</v>
      </c>
      <c r="H301" s="378" t="s">
        <v>2972</v>
      </c>
      <c r="I301" s="378" t="s">
        <v>2055</v>
      </c>
      <c r="J301" s="378">
        <v>1</v>
      </c>
      <c r="K301" s="378">
        <v>32</v>
      </c>
      <c r="L301" s="416">
        <v>45819</v>
      </c>
      <c r="M301" s="344" t="s">
        <v>2353</v>
      </c>
      <c r="N301" s="416">
        <v>45819</v>
      </c>
      <c r="O301" s="379" t="s">
        <v>2357</v>
      </c>
      <c r="P301" s="381" t="s">
        <v>2590</v>
      </c>
      <c r="Q301" s="378">
        <v>3507778866</v>
      </c>
      <c r="R301" s="333" t="s">
        <v>2678</v>
      </c>
      <c r="S301" s="393">
        <v>91649</v>
      </c>
      <c r="T301" s="393">
        <v>142212</v>
      </c>
      <c r="U301" s="336">
        <v>537</v>
      </c>
      <c r="V301" s="181" t="str">
        <f>VLOOKUP(U301,MOVIL!$C$7:CA405,2,0)</f>
        <v>EQO337</v>
      </c>
      <c r="W301" s="181" t="str">
        <f>VLOOKUP(U301,MOVIL!$C$7:$BX$200,5,0)</f>
        <v>JIMENEZ PACHECO DIEGO ALEXANDER</v>
      </c>
      <c r="X301" s="309">
        <f>VLOOKUP(V301,MOVIL!$D$7:BY407,6,0)</f>
        <v>3104850484</v>
      </c>
      <c r="Y301" s="336">
        <v>2498500</v>
      </c>
      <c r="Z301" s="181"/>
      <c r="AA301" s="181"/>
      <c r="AB301" s="182">
        <f t="shared" si="256"/>
        <v>2498500</v>
      </c>
      <c r="AC301" s="181"/>
      <c r="AD301" s="181"/>
      <c r="AE301" s="181"/>
      <c r="AF301" s="470" t="str">
        <f>VLOOKUP(U301,MOVIL!$C:$CG,3,0)</f>
        <v>SOCIO-AFILIADO</v>
      </c>
      <c r="AG301" s="110">
        <f t="shared" si="313"/>
        <v>2498500</v>
      </c>
      <c r="AH301" s="110">
        <f t="shared" si="314"/>
        <v>537</v>
      </c>
      <c r="AI301" s="182">
        <f t="shared" si="315"/>
        <v>1749000</v>
      </c>
      <c r="AJ301" s="184" t="str">
        <f t="shared" si="316"/>
        <v>11,5%</v>
      </c>
      <c r="AK301" s="182">
        <f t="shared" si="317"/>
        <v>201135</v>
      </c>
      <c r="AL301" s="182">
        <f t="shared" si="318"/>
        <v>61215.000000000007</v>
      </c>
      <c r="AM301" s="182">
        <f t="shared" si="319"/>
        <v>7240.86</v>
      </c>
      <c r="AN301" s="182">
        <f t="shared" si="320"/>
        <v>1547865</v>
      </c>
      <c r="AO301" s="182">
        <f t="shared" si="321"/>
        <v>749500</v>
      </c>
      <c r="AP301" s="182"/>
      <c r="AQ301" s="417"/>
    </row>
    <row r="302" spans="1:43" s="380" customFormat="1" ht="16.5" customHeight="1" x14ac:dyDescent="0.25">
      <c r="A302" s="175">
        <v>1</v>
      </c>
      <c r="B302" s="341" t="s">
        <v>2141</v>
      </c>
      <c r="C302" s="375" t="s">
        <v>2935</v>
      </c>
      <c r="D302" s="376">
        <v>45798</v>
      </c>
      <c r="E302" s="529">
        <v>170</v>
      </c>
      <c r="F302" s="378" t="s">
        <v>232</v>
      </c>
      <c r="G302" s="378" t="s">
        <v>232</v>
      </c>
      <c r="H302" s="378" t="s">
        <v>1996</v>
      </c>
      <c r="I302" s="378" t="s">
        <v>2555</v>
      </c>
      <c r="J302" s="378">
        <v>1</v>
      </c>
      <c r="K302" s="378">
        <v>20</v>
      </c>
      <c r="L302" s="416">
        <v>45819</v>
      </c>
      <c r="M302" s="344">
        <v>0.25</v>
      </c>
      <c r="N302" s="416">
        <v>45819</v>
      </c>
      <c r="O302" s="379">
        <v>0.66666666666666663</v>
      </c>
      <c r="P302" s="381" t="s">
        <v>2639</v>
      </c>
      <c r="Q302" s="378">
        <v>3118808017</v>
      </c>
      <c r="R302" s="333" t="s">
        <v>2696</v>
      </c>
      <c r="S302" s="393">
        <v>91650</v>
      </c>
      <c r="T302" s="393">
        <v>142211</v>
      </c>
      <c r="U302" s="336">
        <v>364</v>
      </c>
      <c r="V302" s="181" t="str">
        <f>VLOOKUP(U302,MOVIL!$C$7:CA427,2,0)</f>
        <v>EXZ257</v>
      </c>
      <c r="W302" s="181" t="str">
        <f>VLOOKUP(U302,MOVIL!$C$7:$BX$200,5,0)</f>
        <v>ORTEGON SIERRA JORGE SAMUEL</v>
      </c>
      <c r="X302" s="309">
        <f>VLOOKUP(V302,MOVIL!$D$7:BY429,6,0)</f>
        <v>3136114788</v>
      </c>
      <c r="Y302" s="336">
        <v>1420200</v>
      </c>
      <c r="Z302" s="181"/>
      <c r="AA302" s="181"/>
      <c r="AB302" s="530">
        <f t="shared" si="256"/>
        <v>1420200</v>
      </c>
      <c r="AC302" s="181">
        <v>12</v>
      </c>
      <c r="AD302" s="181"/>
      <c r="AE302" s="181"/>
      <c r="AF302" s="470" t="str">
        <f>VLOOKUP(U302,MOVIL!$C:$CG,3,0)</f>
        <v>AFILIADO</v>
      </c>
      <c r="AG302" s="110">
        <f t="shared" si="313"/>
        <v>1420200</v>
      </c>
      <c r="AH302" s="110">
        <f t="shared" si="314"/>
        <v>364</v>
      </c>
      <c r="AI302" s="182">
        <f t="shared" si="315"/>
        <v>995000</v>
      </c>
      <c r="AJ302" s="184" t="str">
        <f t="shared" si="316"/>
        <v>11,5%</v>
      </c>
      <c r="AK302" s="182">
        <f t="shared" si="317"/>
        <v>114425</v>
      </c>
      <c r="AL302" s="182">
        <f t="shared" si="318"/>
        <v>34825</v>
      </c>
      <c r="AM302" s="182">
        <f t="shared" si="319"/>
        <v>4119.2999999999993</v>
      </c>
      <c r="AN302" s="182">
        <f t="shared" si="320"/>
        <v>880575</v>
      </c>
      <c r="AO302" s="182">
        <f t="shared" si="321"/>
        <v>425200</v>
      </c>
      <c r="AP302" s="182"/>
      <c r="AQ302" s="417"/>
    </row>
    <row r="303" spans="1:43" s="380" customFormat="1" ht="16.5" customHeight="1" x14ac:dyDescent="0.25">
      <c r="A303" s="341">
        <v>2</v>
      </c>
      <c r="B303" s="375" t="s">
        <v>2044</v>
      </c>
      <c r="C303" s="375" t="s">
        <v>2935</v>
      </c>
      <c r="D303" s="376">
        <v>45784</v>
      </c>
      <c r="E303" s="528">
        <v>243</v>
      </c>
      <c r="F303" s="459" t="s">
        <v>302</v>
      </c>
      <c r="G303" s="459" t="s">
        <v>2396</v>
      </c>
      <c r="H303" s="378" t="s">
        <v>2414</v>
      </c>
      <c r="I303" s="378" t="s">
        <v>2397</v>
      </c>
      <c r="J303" s="378">
        <v>2</v>
      </c>
      <c r="K303" s="378">
        <v>25</v>
      </c>
      <c r="L303" s="416">
        <v>45820</v>
      </c>
      <c r="M303" s="344">
        <v>0.27083333333333331</v>
      </c>
      <c r="N303" s="416">
        <v>45821</v>
      </c>
      <c r="O303" s="379">
        <v>0.625</v>
      </c>
      <c r="P303" s="381" t="s">
        <v>2398</v>
      </c>
      <c r="Q303" s="378">
        <v>3222709584</v>
      </c>
      <c r="R303" s="333" t="s">
        <v>2714</v>
      </c>
      <c r="S303" s="393">
        <v>91651</v>
      </c>
      <c r="T303" s="393">
        <v>142237</v>
      </c>
      <c r="U303" s="336">
        <v>333</v>
      </c>
      <c r="V303" s="181" t="str">
        <f>VLOOKUP(U303,MOVIL!$C$7:CA380,2,0)</f>
        <v>PMW 260</v>
      </c>
      <c r="W303" s="181" t="str">
        <f>VLOOKUP(U303,MOVIL!$C$7:$BX$200,5,0)</f>
        <v>MALDONADO CARLOS MARIO</v>
      </c>
      <c r="X303" s="309" t="str">
        <f>VLOOKUP(V303,MOVIL!$D$7:BY382,6,0)</f>
        <v>315 6454509</v>
      </c>
      <c r="Y303" s="336">
        <v>3393752</v>
      </c>
      <c r="Z303" s="181"/>
      <c r="AA303" s="181"/>
      <c r="AB303" s="530">
        <f t="shared" si="256"/>
        <v>3393752</v>
      </c>
      <c r="AC303" s="181">
        <v>13</v>
      </c>
      <c r="AD303" s="181"/>
      <c r="AE303" s="181"/>
      <c r="AF303" s="470" t="str">
        <f>VLOOKUP(U303,MOVIL!$C:$CG,3,0)</f>
        <v>SOCIO</v>
      </c>
      <c r="AG303" s="110">
        <f t="shared" si="313"/>
        <v>3393752</v>
      </c>
      <c r="AH303" s="110">
        <f t="shared" si="314"/>
        <v>333</v>
      </c>
      <c r="AI303" s="182">
        <f t="shared" si="315"/>
        <v>3055000</v>
      </c>
      <c r="AJ303" s="184" t="str">
        <f t="shared" si="316"/>
        <v>7,5%</v>
      </c>
      <c r="AK303" s="182">
        <f t="shared" si="317"/>
        <v>229125</v>
      </c>
      <c r="AL303" s="182">
        <f t="shared" si="318"/>
        <v>106925.00000000001</v>
      </c>
      <c r="AM303" s="182">
        <f t="shared" si="319"/>
        <v>12647.699999999999</v>
      </c>
      <c r="AN303" s="182">
        <f t="shared" si="320"/>
        <v>2825875</v>
      </c>
      <c r="AO303" s="182">
        <f t="shared" si="321"/>
        <v>338752</v>
      </c>
      <c r="AP303" s="182"/>
      <c r="AQ303" s="417"/>
    </row>
    <row r="304" spans="1:43" s="380" customFormat="1" ht="16.5" customHeight="1" x14ac:dyDescent="0.25">
      <c r="A304" s="175">
        <v>4</v>
      </c>
      <c r="B304" s="341" t="s">
        <v>2110</v>
      </c>
      <c r="C304" s="375" t="s">
        <v>2935</v>
      </c>
      <c r="D304" s="376">
        <v>45793</v>
      </c>
      <c r="E304" s="529">
        <v>235</v>
      </c>
      <c r="F304" s="459" t="s">
        <v>94</v>
      </c>
      <c r="G304" s="459" t="s">
        <v>2477</v>
      </c>
      <c r="H304" s="378" t="s">
        <v>1996</v>
      </c>
      <c r="I304" s="378" t="s">
        <v>2478</v>
      </c>
      <c r="J304" s="378">
        <v>1</v>
      </c>
      <c r="K304" s="378">
        <v>35</v>
      </c>
      <c r="L304" s="416">
        <v>45820</v>
      </c>
      <c r="M304" s="344">
        <v>0.27083333333333331</v>
      </c>
      <c r="N304" s="416">
        <v>45820</v>
      </c>
      <c r="O304" s="379">
        <v>0.75</v>
      </c>
      <c r="P304" s="381" t="s">
        <v>2476</v>
      </c>
      <c r="Q304" s="378">
        <v>3003620605</v>
      </c>
      <c r="R304" s="179" t="s">
        <v>2724</v>
      </c>
      <c r="S304" s="393">
        <v>91652</v>
      </c>
      <c r="T304" s="393"/>
      <c r="U304" s="336">
        <v>312</v>
      </c>
      <c r="V304" s="181" t="str">
        <f>VLOOKUP(U304,MOVIL!$C$7:CA386,2,0)</f>
        <v>WNY996</v>
      </c>
      <c r="W304" s="181" t="str">
        <f>VLOOKUP(U304,MOVIL!$C$7:$BX$200,5,0)</f>
        <v xml:space="preserve">TRIANA CHACON EDGAR    </v>
      </c>
      <c r="X304" s="309" t="str">
        <f>VLOOKUP(V304,MOVIL!$D$7:BY388,6,0)</f>
        <v>310 3018497</v>
      </c>
      <c r="Y304" s="336">
        <v>1578000</v>
      </c>
      <c r="Z304" s="181"/>
      <c r="AA304" s="181"/>
      <c r="AB304" s="530">
        <f t="shared" si="256"/>
        <v>1578000</v>
      </c>
      <c r="AC304" s="181">
        <v>14</v>
      </c>
      <c r="AD304" s="181"/>
      <c r="AE304" s="181"/>
      <c r="AF304" s="309" t="str">
        <f>VLOOKUP(U304,MOVIL!$C:$CG,3,0)</f>
        <v>AFILIADO</v>
      </c>
      <c r="AG304" s="110">
        <f>+AB304</f>
        <v>1578000</v>
      </c>
      <c r="AH304" s="110">
        <f>+U304</f>
        <v>312</v>
      </c>
      <c r="AI304" s="182"/>
      <c r="AJ304" s="184" t="str">
        <f>IF(AF304="PROPIO","0%",IF(AF304="SOCIO","7,5%","11,5%"))</f>
        <v>11,5%</v>
      </c>
      <c r="AK304" s="182">
        <f>+AI304*AJ304</f>
        <v>0</v>
      </c>
      <c r="AL304" s="182">
        <f>+AI304*3.5%</f>
        <v>0</v>
      </c>
      <c r="AM304" s="182">
        <f>+AI304*0.414%</f>
        <v>0</v>
      </c>
      <c r="AN304" s="182">
        <f>+AI304-AK304</f>
        <v>0</v>
      </c>
      <c r="AO304" s="182">
        <f>+AB304-AI304</f>
        <v>1578000</v>
      </c>
      <c r="AP304" s="182"/>
      <c r="AQ304" s="417"/>
    </row>
    <row r="305" spans="1:43" s="380" customFormat="1" ht="16.5" hidden="1" customHeight="1" x14ac:dyDescent="0.25">
      <c r="A305" s="175"/>
      <c r="B305" s="341"/>
      <c r="C305" s="430" t="s">
        <v>2264</v>
      </c>
      <c r="D305" s="376">
        <v>45803</v>
      </c>
      <c r="E305" s="377">
        <v>103</v>
      </c>
      <c r="F305" s="459" t="s">
        <v>150</v>
      </c>
      <c r="G305" s="459" t="s">
        <v>2729</v>
      </c>
      <c r="H305" s="378" t="s">
        <v>637</v>
      </c>
      <c r="I305" s="378" t="s">
        <v>2644</v>
      </c>
      <c r="J305" s="378">
        <v>1</v>
      </c>
      <c r="K305" s="378">
        <v>37</v>
      </c>
      <c r="L305" s="416">
        <v>45820</v>
      </c>
      <c r="M305" s="344">
        <v>0.25</v>
      </c>
      <c r="N305" s="416">
        <v>45820</v>
      </c>
      <c r="O305" s="379">
        <v>0.58333333333333337</v>
      </c>
      <c r="P305" s="381" t="s">
        <v>2546</v>
      </c>
      <c r="Q305" s="378">
        <v>3103391388</v>
      </c>
      <c r="R305" s="179" t="s">
        <v>2715</v>
      </c>
      <c r="S305" s="393">
        <v>91679</v>
      </c>
      <c r="T305" s="393">
        <v>142268</v>
      </c>
      <c r="U305" s="336">
        <v>365</v>
      </c>
      <c r="V305" s="181" t="str">
        <f>VLOOKUP(U305,MOVIL!$C$7:CA427,2,0)</f>
        <v>GUU603</v>
      </c>
      <c r="W305" s="181" t="str">
        <f>VLOOKUP(U305,MOVIL!$C$7:$BX$200,5,0)</f>
        <v>PRIETO ANGEL ALBERTO</v>
      </c>
      <c r="X305" s="309">
        <f>VLOOKUP(V305,MOVIL!$D$7:BY429,6,0)</f>
        <v>3115313145</v>
      </c>
      <c r="Y305" s="336">
        <v>1578000</v>
      </c>
      <c r="Z305" s="181"/>
      <c r="AA305" s="181">
        <f>1578000*2</f>
        <v>3156000</v>
      </c>
      <c r="AB305" s="182">
        <f t="shared" si="256"/>
        <v>1578000</v>
      </c>
      <c r="AC305" s="181"/>
      <c r="AD305" s="181"/>
      <c r="AE305" s="181"/>
      <c r="AF305" s="470" t="str">
        <f>VLOOKUP(U305,MOVIL!$C:$CG,3,0)</f>
        <v>SOCIO</v>
      </c>
      <c r="AG305" s="110">
        <f t="shared" ref="AG305:AG306" si="322">+AB305</f>
        <v>1578000</v>
      </c>
      <c r="AH305" s="110">
        <f t="shared" ref="AH305:AH306" si="323">+U305</f>
        <v>365</v>
      </c>
      <c r="AI305" s="182">
        <f t="shared" ref="AI305:AI306" si="324">ROUNDUP((IF(AF305="SOCIO",(AG305*0.9),(AG305*0.7))),-3)</f>
        <v>1421000</v>
      </c>
      <c r="AJ305" s="184" t="str">
        <f t="shared" ref="AJ305:AJ306" si="325">IF(AF305="PROPIO","0%",IF(AF305="SOCIO","7,5%","11,5%"))</f>
        <v>7,5%</v>
      </c>
      <c r="AK305" s="182">
        <f t="shared" ref="AK305:AK306" si="326">+AI305*AJ305</f>
        <v>106575</v>
      </c>
      <c r="AL305" s="182">
        <f t="shared" ref="AL305:AL306" si="327">+AI305*3.5%</f>
        <v>49735.000000000007</v>
      </c>
      <c r="AM305" s="182">
        <f t="shared" ref="AM305:AM306" si="328">+AI305*0.414%</f>
        <v>5882.94</v>
      </c>
      <c r="AN305" s="182">
        <f t="shared" ref="AN305:AN306" si="329">+AI305-AK305</f>
        <v>1314425</v>
      </c>
      <c r="AO305" s="182">
        <f t="shared" ref="AO305:AO306" si="330">+AB305-AI305</f>
        <v>157000</v>
      </c>
      <c r="AP305" s="182"/>
      <c r="AQ305" s="417"/>
    </row>
    <row r="306" spans="1:43" s="380" customFormat="1" ht="16.5" hidden="1" customHeight="1" x14ac:dyDescent="0.25">
      <c r="A306" s="175">
        <v>20</v>
      </c>
      <c r="B306" s="341">
        <v>11</v>
      </c>
      <c r="C306" s="375" t="s">
        <v>1896</v>
      </c>
      <c r="D306" s="376">
        <v>45807</v>
      </c>
      <c r="E306" s="377">
        <v>175</v>
      </c>
      <c r="F306" s="459" t="s">
        <v>237</v>
      </c>
      <c r="G306" s="459" t="s">
        <v>2605</v>
      </c>
      <c r="H306" s="378" t="s">
        <v>1999</v>
      </c>
      <c r="I306" s="378" t="s">
        <v>2055</v>
      </c>
      <c r="J306" s="378">
        <v>1</v>
      </c>
      <c r="K306" s="378" t="s">
        <v>2645</v>
      </c>
      <c r="L306" s="416">
        <v>45820</v>
      </c>
      <c r="M306" s="344" t="s">
        <v>2349</v>
      </c>
      <c r="N306" s="416">
        <v>45820</v>
      </c>
      <c r="O306" s="379" t="s">
        <v>2350</v>
      </c>
      <c r="P306" s="381" t="s">
        <v>1974</v>
      </c>
      <c r="Q306" s="378">
        <v>3002042723</v>
      </c>
      <c r="R306" s="333" t="s">
        <v>2674</v>
      </c>
      <c r="S306" s="393">
        <v>91660</v>
      </c>
      <c r="T306" s="393">
        <v>142257</v>
      </c>
      <c r="U306" s="336">
        <v>87</v>
      </c>
      <c r="V306" s="181" t="str">
        <f>VLOOKUP(U306,MOVIL!$C$7:CA406,2,0)</f>
        <v>NUZ066</v>
      </c>
      <c r="W306" s="181" t="str">
        <f>VLOOKUP(U306,MOVIL!$C$7:$BX$200,5,0)</f>
        <v>IBAÑEZ OSMA JOSE WALTER</v>
      </c>
      <c r="X306" s="309">
        <f>VLOOKUP(V306,MOVIL!$D$7:BY408,6,0)</f>
        <v>3142961767</v>
      </c>
      <c r="Y306" s="336">
        <v>1578000</v>
      </c>
      <c r="Z306" s="181"/>
      <c r="AA306" s="181"/>
      <c r="AB306" s="182">
        <f t="shared" si="256"/>
        <v>1578000</v>
      </c>
      <c r="AC306" s="181"/>
      <c r="AD306" s="181"/>
      <c r="AE306" s="181"/>
      <c r="AF306" s="470" t="str">
        <f>VLOOKUP(U306,MOVIL!$C:$CG,3,0)</f>
        <v>AFILIADO</v>
      </c>
      <c r="AG306" s="110">
        <f t="shared" si="322"/>
        <v>1578000</v>
      </c>
      <c r="AH306" s="110">
        <f t="shared" si="323"/>
        <v>87</v>
      </c>
      <c r="AI306" s="182">
        <f t="shared" si="324"/>
        <v>1105000</v>
      </c>
      <c r="AJ306" s="184" t="str">
        <f t="shared" si="325"/>
        <v>11,5%</v>
      </c>
      <c r="AK306" s="182">
        <f t="shared" si="326"/>
        <v>127075</v>
      </c>
      <c r="AL306" s="182">
        <f t="shared" si="327"/>
        <v>38675.000000000007</v>
      </c>
      <c r="AM306" s="182">
        <f t="shared" si="328"/>
        <v>4574.7</v>
      </c>
      <c r="AN306" s="182">
        <f t="shared" si="329"/>
        <v>977925</v>
      </c>
      <c r="AO306" s="182">
        <f t="shared" si="330"/>
        <v>473000</v>
      </c>
      <c r="AP306" s="182"/>
      <c r="AQ306" s="417"/>
    </row>
    <row r="307" spans="1:43" s="380" customFormat="1" ht="16.5" hidden="1" customHeight="1" x14ac:dyDescent="0.25">
      <c r="A307" s="175">
        <v>21</v>
      </c>
      <c r="B307" s="341">
        <v>11</v>
      </c>
      <c r="C307" s="375" t="s">
        <v>1896</v>
      </c>
      <c r="D307" s="376">
        <v>45807</v>
      </c>
      <c r="E307" s="377">
        <v>131</v>
      </c>
      <c r="F307" s="459" t="s">
        <v>194</v>
      </c>
      <c r="G307" s="459" t="s">
        <v>2504</v>
      </c>
      <c r="H307" s="378" t="s">
        <v>1938</v>
      </c>
      <c r="I307" s="378" t="s">
        <v>2055</v>
      </c>
      <c r="J307" s="378">
        <v>1</v>
      </c>
      <c r="K307" s="378">
        <v>32</v>
      </c>
      <c r="L307" s="416">
        <v>45820</v>
      </c>
      <c r="M307" s="344" t="s">
        <v>2349</v>
      </c>
      <c r="N307" s="416">
        <v>45820</v>
      </c>
      <c r="O307" s="379" t="s">
        <v>2347</v>
      </c>
      <c r="P307" s="381" t="s">
        <v>2077</v>
      </c>
      <c r="Q307" s="378">
        <v>3153157173</v>
      </c>
      <c r="R307" s="333" t="s">
        <v>2716</v>
      </c>
      <c r="S307" s="393">
        <v>91661</v>
      </c>
      <c r="T307" s="393">
        <v>142258</v>
      </c>
      <c r="U307" s="336">
        <v>476</v>
      </c>
      <c r="V307" s="181" t="str">
        <f>VLOOKUP(U307,MOVIL!$C$7:CA407,2,0)</f>
        <v>LUM578</v>
      </c>
      <c r="W307" s="181" t="str">
        <f>VLOOKUP(U307,MOVIL!$C$7:$BX$200,5,0)</f>
        <v>PABON CORTES HUGO EFREN</v>
      </c>
      <c r="X307" s="309">
        <f>VLOOKUP(V307,MOVIL!$D$7:BY409,6,0)</f>
        <v>3214549060</v>
      </c>
      <c r="Y307" s="336">
        <v>1499100</v>
      </c>
      <c r="Z307" s="181"/>
      <c r="AA307" s="181"/>
      <c r="AB307" s="182">
        <f t="shared" si="256"/>
        <v>1499100</v>
      </c>
      <c r="AC307" s="181"/>
      <c r="AD307" s="181"/>
      <c r="AE307" s="181"/>
      <c r="AF307" s="309" t="str">
        <f>VLOOKUP(U307,MOVIL!$C:$CG,3,0)</f>
        <v>PROPIO</v>
      </c>
      <c r="AG307" s="110">
        <f>+AB307</f>
        <v>1499100</v>
      </c>
      <c r="AH307" s="110">
        <f>+U307</f>
        <v>476</v>
      </c>
      <c r="AI307" s="182">
        <f t="shared" ref="AI307:AI308" si="331">AG307</f>
        <v>1499100</v>
      </c>
      <c r="AJ307" s="184" t="str">
        <f>IF(AF307="PROPIO","0%",IF(AF307="SOCIO","7,5%","11,5%"))</f>
        <v>0%</v>
      </c>
      <c r="AK307" s="182">
        <f t="shared" ref="AK307:AK308" si="332">AI307</f>
        <v>1499100</v>
      </c>
      <c r="AL307" s="182">
        <f t="shared" ref="AL307:AL313" si="333">+AI307*3.5%</f>
        <v>52468.500000000007</v>
      </c>
      <c r="AM307" s="182">
        <f t="shared" ref="AM307:AM313" si="334">+AI307*0.414%</f>
        <v>6206.2739999999994</v>
      </c>
      <c r="AN307" s="182">
        <f t="shared" ref="AN307:AN313" si="335">+AI307-AK307</f>
        <v>0</v>
      </c>
      <c r="AO307" s="182">
        <f t="shared" ref="AO307:AO313" si="336">+AB307-AI307</f>
        <v>0</v>
      </c>
      <c r="AP307" s="182"/>
      <c r="AQ307" s="417"/>
    </row>
    <row r="308" spans="1:43" s="380" customFormat="1" ht="16.5" hidden="1" customHeight="1" x14ac:dyDescent="0.25">
      <c r="A308" s="175">
        <v>22</v>
      </c>
      <c r="B308" s="341">
        <v>11</v>
      </c>
      <c r="C308" s="375" t="s">
        <v>1896</v>
      </c>
      <c r="D308" s="376">
        <v>45807</v>
      </c>
      <c r="E308" s="377">
        <v>9</v>
      </c>
      <c r="F308" s="459" t="s">
        <v>2606</v>
      </c>
      <c r="G308" s="459" t="s">
        <v>2607</v>
      </c>
      <c r="H308" s="378" t="s">
        <v>2134</v>
      </c>
      <c r="I308" s="378" t="s">
        <v>2348</v>
      </c>
      <c r="J308" s="378">
        <v>2</v>
      </c>
      <c r="K308" s="378">
        <v>14</v>
      </c>
      <c r="L308" s="416">
        <v>45820</v>
      </c>
      <c r="M308" s="344" t="s">
        <v>2349</v>
      </c>
      <c r="N308" s="416">
        <v>45821</v>
      </c>
      <c r="O308" s="379" t="s">
        <v>2592</v>
      </c>
      <c r="P308" s="381" t="s">
        <v>2608</v>
      </c>
      <c r="Q308" s="378">
        <v>3204921339</v>
      </c>
      <c r="R308" s="333" t="s">
        <v>2718</v>
      </c>
      <c r="S308" s="393">
        <v>91662</v>
      </c>
      <c r="T308" s="393">
        <v>142259</v>
      </c>
      <c r="U308" s="336">
        <v>450</v>
      </c>
      <c r="V308" s="181" t="str">
        <f>VLOOKUP(U308,MOVIL!$C$7:CA408,2,0)</f>
        <v>EYX606</v>
      </c>
      <c r="W308" s="181" t="str">
        <f>VLOOKUP(U308,MOVIL!$C$7:$BX$200,5,0)</f>
        <v>SARMIENTO REYES MARCO ANTONIO</v>
      </c>
      <c r="X308" s="309">
        <f>VLOOKUP(V308,MOVIL!$D$7:BY410,6,0)</f>
        <v>3107965739</v>
      </c>
      <c r="Y308" s="336">
        <v>2391196</v>
      </c>
      <c r="Z308" s="181"/>
      <c r="AA308" s="181"/>
      <c r="AB308" s="182">
        <f t="shared" si="256"/>
        <v>2391196</v>
      </c>
      <c r="AC308" s="181"/>
      <c r="AD308" s="181"/>
      <c r="AE308" s="181"/>
      <c r="AF308" s="309" t="str">
        <f>VLOOKUP(U308,MOVIL!$C:$CG,3,0)</f>
        <v>PROPIO</v>
      </c>
      <c r="AG308" s="110">
        <f>+AB308</f>
        <v>2391196</v>
      </c>
      <c r="AH308" s="110">
        <f>+U308</f>
        <v>450</v>
      </c>
      <c r="AI308" s="182">
        <f t="shared" si="331"/>
        <v>2391196</v>
      </c>
      <c r="AJ308" s="184" t="str">
        <f>IF(AF308="PROPIO","0%",IF(AF308="SOCIO","7,5%","11,5%"))</f>
        <v>0%</v>
      </c>
      <c r="AK308" s="182">
        <f t="shared" si="332"/>
        <v>2391196</v>
      </c>
      <c r="AL308" s="182">
        <f t="shared" si="333"/>
        <v>83691.860000000015</v>
      </c>
      <c r="AM308" s="182">
        <f t="shared" si="334"/>
        <v>9899.5514399999993</v>
      </c>
      <c r="AN308" s="182">
        <f t="shared" si="335"/>
        <v>0</v>
      </c>
      <c r="AO308" s="182">
        <f t="shared" si="336"/>
        <v>0</v>
      </c>
      <c r="AP308" s="182"/>
      <c r="AQ308" s="417"/>
    </row>
    <row r="309" spans="1:43" s="380" customFormat="1" ht="16.5" hidden="1" customHeight="1" x14ac:dyDescent="0.25">
      <c r="A309" s="175">
        <v>23</v>
      </c>
      <c r="B309" s="341">
        <v>11</v>
      </c>
      <c r="C309" s="375" t="s">
        <v>1896</v>
      </c>
      <c r="D309" s="376">
        <v>45807</v>
      </c>
      <c r="E309" s="377">
        <v>191</v>
      </c>
      <c r="F309" s="459" t="s">
        <v>252</v>
      </c>
      <c r="G309" s="459" t="s">
        <v>2730</v>
      </c>
      <c r="H309" s="378" t="s">
        <v>2974</v>
      </c>
      <c r="I309" s="378" t="s">
        <v>2055</v>
      </c>
      <c r="J309" s="378">
        <v>3</v>
      </c>
      <c r="K309" s="378" t="s">
        <v>2720</v>
      </c>
      <c r="L309" s="416">
        <v>45820</v>
      </c>
      <c r="M309" s="344" t="s">
        <v>2344</v>
      </c>
      <c r="N309" s="416">
        <v>45822</v>
      </c>
      <c r="O309" s="379" t="s">
        <v>2350</v>
      </c>
      <c r="P309" s="381" t="s">
        <v>2056</v>
      </c>
      <c r="Q309" s="378">
        <v>3167060495</v>
      </c>
      <c r="R309" s="333" t="s">
        <v>2721</v>
      </c>
      <c r="S309" s="393">
        <v>91664</v>
      </c>
      <c r="T309" s="393">
        <v>142260</v>
      </c>
      <c r="U309" s="336">
        <v>480</v>
      </c>
      <c r="V309" s="181" t="str">
        <f>VLOOKUP(U309,MOVIL!$C$7:CA409,2,0)</f>
        <v>LZO022</v>
      </c>
      <c r="W309" s="181" t="str">
        <f>VLOOKUP(U309,MOVIL!$C$7:$BX$200,5,0)</f>
        <v>SALAMANCA FERNANDEZ MAURICIO</v>
      </c>
      <c r="X309" s="309">
        <f>VLOOKUP(V309,MOVIL!$D$7:BY411,6,0)</f>
        <v>3166710509</v>
      </c>
      <c r="Y309" s="336">
        <v>3313800</v>
      </c>
      <c r="Z309" s="181"/>
      <c r="AA309" s="181"/>
      <c r="AB309" s="182">
        <f t="shared" si="256"/>
        <v>3313800</v>
      </c>
      <c r="AC309" s="181"/>
      <c r="AD309" s="181"/>
      <c r="AE309" s="181"/>
      <c r="AF309" s="470" t="str">
        <f>VLOOKUP(U309,MOVIL!$C:$CG,3,0)</f>
        <v>SOCIO</v>
      </c>
      <c r="AG309" s="110">
        <f t="shared" ref="AG309:AG313" si="337">+AB309</f>
        <v>3313800</v>
      </c>
      <c r="AH309" s="110">
        <f t="shared" ref="AH309:AH313" si="338">+U309</f>
        <v>480</v>
      </c>
      <c r="AI309" s="182">
        <f t="shared" ref="AI309:AI313" si="339">ROUNDUP((IF(AF309="SOCIO",(AG309*0.9),(AG309*0.7))),-3)</f>
        <v>2983000</v>
      </c>
      <c r="AJ309" s="184" t="str">
        <f t="shared" ref="AJ309:AJ313" si="340">IF(AF309="PROPIO","0%",IF(AF309="SOCIO","7,5%","11,5%"))</f>
        <v>7,5%</v>
      </c>
      <c r="AK309" s="182">
        <f t="shared" ref="AK309:AK313" si="341">+AI309*AJ309</f>
        <v>223725</v>
      </c>
      <c r="AL309" s="182">
        <f t="shared" si="333"/>
        <v>104405.00000000001</v>
      </c>
      <c r="AM309" s="182">
        <f t="shared" si="334"/>
        <v>12349.619999999999</v>
      </c>
      <c r="AN309" s="182">
        <f t="shared" si="335"/>
        <v>2759275</v>
      </c>
      <c r="AO309" s="182">
        <f t="shared" si="336"/>
        <v>330800</v>
      </c>
      <c r="AP309" s="182"/>
      <c r="AQ309" s="417"/>
    </row>
    <row r="310" spans="1:43" s="380" customFormat="1" ht="16.5" hidden="1" customHeight="1" x14ac:dyDescent="0.25">
      <c r="A310" s="175">
        <v>24</v>
      </c>
      <c r="B310" s="341">
        <v>11</v>
      </c>
      <c r="C310" s="375" t="s">
        <v>1896</v>
      </c>
      <c r="D310" s="376">
        <v>45807</v>
      </c>
      <c r="E310" s="377">
        <v>284</v>
      </c>
      <c r="F310" s="459" t="s">
        <v>341</v>
      </c>
      <c r="G310" s="459" t="s">
        <v>2609</v>
      </c>
      <c r="H310" s="378" t="s">
        <v>2128</v>
      </c>
      <c r="I310" s="378" t="s">
        <v>2055</v>
      </c>
      <c r="J310" s="378">
        <v>2</v>
      </c>
      <c r="K310" s="378" t="s">
        <v>2725</v>
      </c>
      <c r="L310" s="416">
        <v>45820</v>
      </c>
      <c r="M310" s="344">
        <v>0.25</v>
      </c>
      <c r="N310" s="416">
        <v>45821</v>
      </c>
      <c r="O310" s="379" t="s">
        <v>2354</v>
      </c>
      <c r="P310" s="381" t="s">
        <v>2525</v>
      </c>
      <c r="Q310" s="378">
        <v>3178947366</v>
      </c>
      <c r="R310" s="333" t="s">
        <v>2726</v>
      </c>
      <c r="S310" s="393">
        <v>91665</v>
      </c>
      <c r="T310" s="393">
        <v>142261</v>
      </c>
      <c r="U310" s="336">
        <v>364</v>
      </c>
      <c r="V310" s="181" t="str">
        <f>VLOOKUP(U310,MOVIL!$C$7:CA410,2,0)</f>
        <v>EXZ257</v>
      </c>
      <c r="W310" s="181" t="str">
        <f>VLOOKUP(U310,MOVIL!$C$7:$BX$200,5,0)</f>
        <v>ORTEGON SIERRA JORGE SAMUEL</v>
      </c>
      <c r="X310" s="309">
        <f>VLOOKUP(V310,MOVIL!$D$7:BY412,6,0)</f>
        <v>3136114788</v>
      </c>
      <c r="Y310" s="336">
        <v>3787200</v>
      </c>
      <c r="Z310" s="181"/>
      <c r="AA310" s="181"/>
      <c r="AB310" s="182">
        <f t="shared" si="256"/>
        <v>3787200</v>
      </c>
      <c r="AC310" s="181"/>
      <c r="AD310" s="181"/>
      <c r="AE310" s="181"/>
      <c r="AF310" s="470" t="str">
        <f>VLOOKUP(U310,MOVIL!$C:$CG,3,0)</f>
        <v>AFILIADO</v>
      </c>
      <c r="AG310" s="110">
        <f t="shared" si="337"/>
        <v>3787200</v>
      </c>
      <c r="AH310" s="110">
        <f t="shared" si="338"/>
        <v>364</v>
      </c>
      <c r="AI310" s="182">
        <f t="shared" si="339"/>
        <v>2652000</v>
      </c>
      <c r="AJ310" s="184" t="str">
        <f t="shared" si="340"/>
        <v>11,5%</v>
      </c>
      <c r="AK310" s="182">
        <f t="shared" si="341"/>
        <v>304980</v>
      </c>
      <c r="AL310" s="182">
        <f t="shared" si="333"/>
        <v>92820.000000000015</v>
      </c>
      <c r="AM310" s="182">
        <f t="shared" si="334"/>
        <v>10979.279999999999</v>
      </c>
      <c r="AN310" s="182">
        <f t="shared" si="335"/>
        <v>2347020</v>
      </c>
      <c r="AO310" s="182">
        <f t="shared" si="336"/>
        <v>1135200</v>
      </c>
      <c r="AP310" s="182"/>
      <c r="AQ310" s="417"/>
    </row>
    <row r="311" spans="1:43" s="380" customFormat="1" ht="16.5" hidden="1" customHeight="1" x14ac:dyDescent="0.25">
      <c r="A311" s="175">
        <v>25</v>
      </c>
      <c r="B311" s="341">
        <v>11</v>
      </c>
      <c r="C311" s="375" t="s">
        <v>1896</v>
      </c>
      <c r="D311" s="376">
        <v>45807</v>
      </c>
      <c r="E311" s="377">
        <v>192</v>
      </c>
      <c r="F311" s="459" t="s">
        <v>253</v>
      </c>
      <c r="G311" s="459" t="s">
        <v>2610</v>
      </c>
      <c r="H311" s="378" t="s">
        <v>2972</v>
      </c>
      <c r="I311" s="378" t="s">
        <v>2055</v>
      </c>
      <c r="J311" s="378">
        <v>1</v>
      </c>
      <c r="K311" s="378">
        <v>32</v>
      </c>
      <c r="L311" s="416">
        <v>45820</v>
      </c>
      <c r="M311" s="344">
        <v>0.20833333333333334</v>
      </c>
      <c r="N311" s="416">
        <v>45820</v>
      </c>
      <c r="O311" s="379" t="s">
        <v>2349</v>
      </c>
      <c r="P311" s="381" t="s">
        <v>2590</v>
      </c>
      <c r="Q311" s="378">
        <v>3507778866</v>
      </c>
      <c r="R311" s="333" t="s">
        <v>2678</v>
      </c>
      <c r="S311" s="393">
        <v>91666</v>
      </c>
      <c r="T311" s="393">
        <v>142262</v>
      </c>
      <c r="U311" s="336">
        <v>537</v>
      </c>
      <c r="V311" s="181" t="str">
        <f>VLOOKUP(U311,MOVIL!$C$7:CA411,2,0)</f>
        <v>EQO337</v>
      </c>
      <c r="W311" s="181" t="str">
        <f>VLOOKUP(U311,MOVIL!$C$7:$BX$200,5,0)</f>
        <v>JIMENEZ PACHECO DIEGO ALEXANDER</v>
      </c>
      <c r="X311" s="309">
        <f>VLOOKUP(V311,MOVIL!$D$7:BY413,6,0)</f>
        <v>3104850484</v>
      </c>
      <c r="Y311" s="336">
        <v>2498500</v>
      </c>
      <c r="Z311" s="181"/>
      <c r="AA311" s="181"/>
      <c r="AB311" s="182">
        <f t="shared" si="256"/>
        <v>2498500</v>
      </c>
      <c r="AC311" s="181"/>
      <c r="AD311" s="181"/>
      <c r="AE311" s="181"/>
      <c r="AF311" s="470" t="str">
        <f>VLOOKUP(U311,MOVIL!$C:$CG,3,0)</f>
        <v>SOCIO-AFILIADO</v>
      </c>
      <c r="AG311" s="110">
        <f t="shared" si="337"/>
        <v>2498500</v>
      </c>
      <c r="AH311" s="110">
        <f t="shared" si="338"/>
        <v>537</v>
      </c>
      <c r="AI311" s="182">
        <f t="shared" si="339"/>
        <v>1749000</v>
      </c>
      <c r="AJ311" s="184" t="str">
        <f t="shared" si="340"/>
        <v>11,5%</v>
      </c>
      <c r="AK311" s="182">
        <f t="shared" si="341"/>
        <v>201135</v>
      </c>
      <c r="AL311" s="182">
        <f t="shared" si="333"/>
        <v>61215.000000000007</v>
      </c>
      <c r="AM311" s="182">
        <f t="shared" si="334"/>
        <v>7240.86</v>
      </c>
      <c r="AN311" s="182">
        <f t="shared" si="335"/>
        <v>1547865</v>
      </c>
      <c r="AO311" s="182">
        <f t="shared" si="336"/>
        <v>749500</v>
      </c>
      <c r="AP311" s="182"/>
      <c r="AQ311" s="417"/>
    </row>
    <row r="312" spans="1:43" s="380" customFormat="1" ht="16.5" hidden="1" customHeight="1" x14ac:dyDescent="0.25">
      <c r="A312" s="175">
        <v>26</v>
      </c>
      <c r="B312" s="341">
        <v>11</v>
      </c>
      <c r="C312" s="375" t="s">
        <v>1896</v>
      </c>
      <c r="D312" s="376">
        <v>45807</v>
      </c>
      <c r="E312" s="377">
        <v>185</v>
      </c>
      <c r="F312" s="459" t="s">
        <v>246</v>
      </c>
      <c r="G312" s="459" t="s">
        <v>246</v>
      </c>
      <c r="H312" s="378" t="s">
        <v>2973</v>
      </c>
      <c r="I312" s="378" t="s">
        <v>2055</v>
      </c>
      <c r="J312" s="378">
        <v>1</v>
      </c>
      <c r="K312" s="378">
        <v>33</v>
      </c>
      <c r="L312" s="416">
        <v>45820</v>
      </c>
      <c r="M312" s="344">
        <v>0.2361111111111111</v>
      </c>
      <c r="N312" s="416">
        <v>45820</v>
      </c>
      <c r="O312" s="379" t="s">
        <v>2350</v>
      </c>
      <c r="P312" s="381" t="s">
        <v>2611</v>
      </c>
      <c r="Q312" s="378">
        <v>3132056395</v>
      </c>
      <c r="R312" s="333" t="s">
        <v>2717</v>
      </c>
      <c r="S312" s="393">
        <v>91667</v>
      </c>
      <c r="T312" s="393">
        <v>142263</v>
      </c>
      <c r="U312" s="336">
        <v>85</v>
      </c>
      <c r="V312" s="181" t="str">
        <f>VLOOKUP(U312,MOVIL!$C$7:CA412,2,0)</f>
        <v>PMV 710</v>
      </c>
      <c r="W312" s="181" t="str">
        <f>VLOOKUP(U312,MOVIL!$C$7:$BX$200,5,0)</f>
        <v>PINZON ROJAS JOHAN RICARDO</v>
      </c>
      <c r="X312" s="309" t="str">
        <f>VLOOKUP(V312,MOVIL!$D$7:BY414,6,0)</f>
        <v>316 8653592</v>
      </c>
      <c r="Y312" s="336">
        <v>1499100</v>
      </c>
      <c r="Z312" s="181"/>
      <c r="AA312" s="181"/>
      <c r="AB312" s="182">
        <f t="shared" ref="AB312:AB375" si="342">Y312+(AA312*Z312)</f>
        <v>1499100</v>
      </c>
      <c r="AC312" s="181"/>
      <c r="AD312" s="181"/>
      <c r="AE312" s="181"/>
      <c r="AF312" s="470" t="str">
        <f>VLOOKUP(U312,MOVIL!$C:$CG,3,0)</f>
        <v>SOCIO</v>
      </c>
      <c r="AG312" s="110">
        <f t="shared" si="337"/>
        <v>1499100</v>
      </c>
      <c r="AH312" s="110">
        <f t="shared" si="338"/>
        <v>85</v>
      </c>
      <c r="AI312" s="182">
        <f t="shared" si="339"/>
        <v>1350000</v>
      </c>
      <c r="AJ312" s="184" t="str">
        <f t="shared" si="340"/>
        <v>7,5%</v>
      </c>
      <c r="AK312" s="182">
        <f t="shared" si="341"/>
        <v>101250</v>
      </c>
      <c r="AL312" s="182">
        <f t="shared" si="333"/>
        <v>47250.000000000007</v>
      </c>
      <c r="AM312" s="182">
        <f t="shared" si="334"/>
        <v>5588.9999999999991</v>
      </c>
      <c r="AN312" s="182">
        <f t="shared" si="335"/>
        <v>1248750</v>
      </c>
      <c r="AO312" s="182">
        <f t="shared" si="336"/>
        <v>149100</v>
      </c>
      <c r="AP312" s="182"/>
      <c r="AQ312" s="417"/>
    </row>
    <row r="313" spans="1:43" s="380" customFormat="1" ht="16.5" hidden="1" customHeight="1" x14ac:dyDescent="0.25">
      <c r="A313" s="175"/>
      <c r="B313" s="341"/>
      <c r="C313" s="375" t="s">
        <v>2222</v>
      </c>
      <c r="D313" s="376">
        <v>45807</v>
      </c>
      <c r="E313" s="377">
        <v>71</v>
      </c>
      <c r="F313" s="459" t="s">
        <v>2633</v>
      </c>
      <c r="G313" s="459" t="s">
        <v>2633</v>
      </c>
      <c r="H313" s="378" t="s">
        <v>2167</v>
      </c>
      <c r="I313" s="378" t="s">
        <v>2631</v>
      </c>
      <c r="J313" s="378">
        <v>5</v>
      </c>
      <c r="K313" s="378">
        <v>5</v>
      </c>
      <c r="L313" s="416">
        <v>45820</v>
      </c>
      <c r="M313" s="344">
        <v>1.0416666666666666E-2</v>
      </c>
      <c r="N313" s="416">
        <v>45824</v>
      </c>
      <c r="O313" s="379">
        <v>0.54166666666666663</v>
      </c>
      <c r="P313" s="381" t="s">
        <v>2629</v>
      </c>
      <c r="Q313" s="378">
        <v>3125430874</v>
      </c>
      <c r="R313" s="333" t="s">
        <v>2719</v>
      </c>
      <c r="S313" s="393">
        <v>91668</v>
      </c>
      <c r="T313" s="393">
        <v>142264</v>
      </c>
      <c r="U313" s="336">
        <v>52</v>
      </c>
      <c r="V313" s="181" t="str">
        <f>VLOOKUP(U313,MOVIL!$C$7:CA424,2,0)</f>
        <v>NHT929</v>
      </c>
      <c r="W313" s="181" t="str">
        <f>VLOOKUP(U313,MOVIL!$C$7:$BX$200,5,0)</f>
        <v>CARREÑO RAMIREZ JHON ARTURO</v>
      </c>
      <c r="X313" s="309">
        <f>VLOOKUP(V313,MOVIL!$D$7:BY426,6,0)</f>
        <v>3105144527</v>
      </c>
      <c r="Y313" s="336">
        <v>7600700</v>
      </c>
      <c r="Z313" s="181"/>
      <c r="AA313" s="181"/>
      <c r="AB313" s="182">
        <f t="shared" si="342"/>
        <v>7600700</v>
      </c>
      <c r="AC313" s="181"/>
      <c r="AD313" s="181"/>
      <c r="AE313" s="181"/>
      <c r="AF313" s="470" t="str">
        <f>VLOOKUP(U313,MOVIL!$C:$CG,3,0)</f>
        <v>SOCIO</v>
      </c>
      <c r="AG313" s="110">
        <f t="shared" si="337"/>
        <v>7600700</v>
      </c>
      <c r="AH313" s="110">
        <f t="shared" si="338"/>
        <v>52</v>
      </c>
      <c r="AI313" s="182">
        <f t="shared" si="339"/>
        <v>6841000</v>
      </c>
      <c r="AJ313" s="184" t="str">
        <f t="shared" si="340"/>
        <v>7,5%</v>
      </c>
      <c r="AK313" s="182">
        <f t="shared" si="341"/>
        <v>513075</v>
      </c>
      <c r="AL313" s="182">
        <f t="shared" si="333"/>
        <v>239435.00000000003</v>
      </c>
      <c r="AM313" s="182">
        <f t="shared" si="334"/>
        <v>28321.739999999998</v>
      </c>
      <c r="AN313" s="182">
        <f t="shared" si="335"/>
        <v>6327925</v>
      </c>
      <c r="AO313" s="182">
        <f t="shared" si="336"/>
        <v>759700</v>
      </c>
      <c r="AP313" s="182"/>
      <c r="AQ313" s="417"/>
    </row>
    <row r="314" spans="1:43" s="380" customFormat="1" ht="16.5" hidden="1" customHeight="1" x14ac:dyDescent="0.25">
      <c r="A314" s="319">
        <v>1</v>
      </c>
      <c r="B314" s="360">
        <v>11</v>
      </c>
      <c r="C314" s="360" t="s">
        <v>1896</v>
      </c>
      <c r="D314" s="361">
        <v>45814</v>
      </c>
      <c r="E314" s="362">
        <v>140</v>
      </c>
      <c r="F314" s="460" t="s">
        <v>203</v>
      </c>
      <c r="G314" s="460" t="s">
        <v>2646</v>
      </c>
      <c r="H314" s="364"/>
      <c r="I314" s="364" t="s">
        <v>2348</v>
      </c>
      <c r="J314" s="364">
        <v>1</v>
      </c>
      <c r="K314" s="364">
        <v>63</v>
      </c>
      <c r="L314" s="415">
        <v>45820</v>
      </c>
      <c r="M314" s="365" t="s">
        <v>2349</v>
      </c>
      <c r="N314" s="415">
        <v>45820</v>
      </c>
      <c r="O314" s="365" t="s">
        <v>2349</v>
      </c>
      <c r="P314" s="366" t="s">
        <v>2647</v>
      </c>
      <c r="Q314" s="364">
        <v>3159277600</v>
      </c>
      <c r="R314" s="322" t="s">
        <v>1557</v>
      </c>
      <c r="S314" s="386" t="s">
        <v>2098</v>
      </c>
      <c r="T314" s="387" t="s">
        <v>1557</v>
      </c>
      <c r="U314" s="324"/>
      <c r="V314" s="324" t="e">
        <f>VLOOKUP(U314,MOVIL!$C$7:CA425,2,0)</f>
        <v>#N/A</v>
      </c>
      <c r="W314" s="324" t="e">
        <f>VLOOKUP(U314,MOVIL!$C$7:$BX$200,5,0)</f>
        <v>#N/A</v>
      </c>
      <c r="X314" s="325" t="e">
        <f>VLOOKUP(V314,MOVIL!$D$7:BY427,6,0)</f>
        <v>#N/A</v>
      </c>
      <c r="Y314" s="324"/>
      <c r="Z314" s="324"/>
      <c r="AA314" s="324"/>
      <c r="AB314" s="326">
        <f t="shared" si="342"/>
        <v>0</v>
      </c>
      <c r="AC314" s="324"/>
      <c r="AD314" s="324"/>
      <c r="AE314" s="324"/>
      <c r="AF314" s="325" t="e">
        <f>VLOOKUP(U314,MOVIL!$C:$CG,3,0)</f>
        <v>#N/A</v>
      </c>
      <c r="AG314" s="369">
        <f>+AB314</f>
        <v>0</v>
      </c>
      <c r="AH314" s="369">
        <f>+U314</f>
        <v>0</v>
      </c>
      <c r="AI314" s="467" t="e">
        <f>ROUNDUP((IF(AF314="SOCIO",(AG314*0.85),(AG314*0.7))),-3)</f>
        <v>#N/A</v>
      </c>
      <c r="AJ314" s="466" t="e">
        <f>IF(AF314="PROPIO","0%",IF(AF314="SOCIO","7,5%","11,5%"))</f>
        <v>#N/A</v>
      </c>
      <c r="AK314" s="326" t="e">
        <f>+AI314*AJ314</f>
        <v>#N/A</v>
      </c>
      <c r="AL314" s="326" t="e">
        <f>+AI314*3.5%</f>
        <v>#N/A</v>
      </c>
      <c r="AM314" s="326" t="e">
        <f>+AI314*0.414%</f>
        <v>#N/A</v>
      </c>
      <c r="AN314" s="326" t="e">
        <f>+AI314-AK314</f>
        <v>#N/A</v>
      </c>
      <c r="AO314" s="326" t="e">
        <f>+AB314-AI314</f>
        <v>#N/A</v>
      </c>
      <c r="AP314" s="326"/>
      <c r="AQ314" s="468"/>
    </row>
    <row r="315" spans="1:43" s="380" customFormat="1" ht="16.5" hidden="1" customHeight="1" x14ac:dyDescent="0.25">
      <c r="A315" s="175"/>
      <c r="B315" s="341"/>
      <c r="C315" s="375" t="s">
        <v>2936</v>
      </c>
      <c r="D315" s="376">
        <v>45803</v>
      </c>
      <c r="E315" s="377">
        <v>2</v>
      </c>
      <c r="F315" s="459" t="s">
        <v>25</v>
      </c>
      <c r="G315" s="459" t="s">
        <v>25</v>
      </c>
      <c r="H315" s="378" t="s">
        <v>2689</v>
      </c>
      <c r="I315" s="378" t="s">
        <v>2530</v>
      </c>
      <c r="J315" s="378">
        <v>4</v>
      </c>
      <c r="K315" s="378">
        <v>40</v>
      </c>
      <c r="L315" s="416">
        <v>45820</v>
      </c>
      <c r="M315" s="344">
        <v>0.25</v>
      </c>
      <c r="N315" s="416">
        <v>45823</v>
      </c>
      <c r="O315" s="379">
        <v>0.95833333333333337</v>
      </c>
      <c r="P315" s="381" t="s">
        <v>2688</v>
      </c>
      <c r="Q315" s="378">
        <v>3114602292</v>
      </c>
      <c r="R315" s="333" t="s">
        <v>2727</v>
      </c>
      <c r="S315" s="393">
        <v>91669</v>
      </c>
      <c r="T315" s="393">
        <v>142265</v>
      </c>
      <c r="U315" s="336">
        <v>467</v>
      </c>
      <c r="V315" s="181" t="str">
        <f>VLOOKUP(U315,MOVIL!$C$7:CA426,2,0)</f>
        <v>LZM383</v>
      </c>
      <c r="W315" s="181" t="str">
        <f>VLOOKUP(U315,MOVIL!$C$7:$BX$200,5,0)</f>
        <v>CARREÑO AMAYA ELI</v>
      </c>
      <c r="X315" s="309">
        <f>VLOOKUP(V315,MOVIL!$D$7:BY428,6,0)</f>
        <v>3133608820</v>
      </c>
      <c r="Y315" s="336">
        <v>1982494</v>
      </c>
      <c r="Z315" s="181"/>
      <c r="AA315" s="181"/>
      <c r="AB315" s="182">
        <f t="shared" si="342"/>
        <v>1982494</v>
      </c>
      <c r="AC315" s="181"/>
      <c r="AD315" s="181"/>
      <c r="AE315" s="181"/>
      <c r="AF315" s="470" t="str">
        <f>VLOOKUP(U315,MOVIL!$C:$CG,3,0)</f>
        <v>SOCIO</v>
      </c>
      <c r="AG315" s="110">
        <f t="shared" ref="AG315:AG317" si="343">+AB315</f>
        <v>1982494</v>
      </c>
      <c r="AH315" s="110">
        <f t="shared" ref="AH315:AH317" si="344">+U315</f>
        <v>467</v>
      </c>
      <c r="AI315" s="182">
        <f t="shared" ref="AI315:AI317" si="345">ROUNDUP((IF(AF315="SOCIO",(AG315*0.9),(AG315*0.7))),-3)</f>
        <v>1785000</v>
      </c>
      <c r="AJ315" s="184" t="str">
        <f t="shared" ref="AJ315:AJ317" si="346">IF(AF315="PROPIO","0%",IF(AF315="SOCIO","7,5%","11,5%"))</f>
        <v>7,5%</v>
      </c>
      <c r="AK315" s="182">
        <f t="shared" ref="AK315:AK317" si="347">+AI315*AJ315</f>
        <v>133875</v>
      </c>
      <c r="AL315" s="182">
        <f t="shared" ref="AL315:AL317" si="348">+AI315*3.5%</f>
        <v>62475.000000000007</v>
      </c>
      <c r="AM315" s="182">
        <f t="shared" ref="AM315:AM317" si="349">+AI315*0.414%</f>
        <v>7389.9</v>
      </c>
      <c r="AN315" s="182">
        <f t="shared" ref="AN315:AN317" si="350">+AI315-AK315</f>
        <v>1651125</v>
      </c>
      <c r="AO315" s="182">
        <f t="shared" ref="AO315:AO317" si="351">+AB315-AI315</f>
        <v>197494</v>
      </c>
      <c r="AP315" s="182"/>
      <c r="AQ315" s="417"/>
    </row>
    <row r="316" spans="1:43" s="380" customFormat="1" ht="16.5" hidden="1" customHeight="1" x14ac:dyDescent="0.25">
      <c r="A316" s="175"/>
      <c r="B316" s="341"/>
      <c r="C316" s="375" t="s">
        <v>2936</v>
      </c>
      <c r="D316" s="376">
        <v>45803</v>
      </c>
      <c r="E316" s="377">
        <v>2</v>
      </c>
      <c r="F316" s="459" t="s">
        <v>25</v>
      </c>
      <c r="G316" s="459" t="s">
        <v>25</v>
      </c>
      <c r="H316" s="378" t="s">
        <v>2689</v>
      </c>
      <c r="I316" s="378" t="s">
        <v>2530</v>
      </c>
      <c r="J316" s="378">
        <v>4</v>
      </c>
      <c r="K316" s="378">
        <v>40</v>
      </c>
      <c r="L316" s="416">
        <v>45820</v>
      </c>
      <c r="M316" s="344">
        <v>0.25</v>
      </c>
      <c r="N316" s="416">
        <v>45823</v>
      </c>
      <c r="O316" s="379">
        <v>0.95833333333333337</v>
      </c>
      <c r="P316" s="381" t="s">
        <v>2688</v>
      </c>
      <c r="Q316" s="378">
        <v>3114602292</v>
      </c>
      <c r="R316" s="333" t="s">
        <v>2727</v>
      </c>
      <c r="S316" s="393">
        <v>91669</v>
      </c>
      <c r="T316" s="393">
        <v>142374</v>
      </c>
      <c r="U316" s="336">
        <v>409</v>
      </c>
      <c r="V316" s="181" t="str">
        <f>VLOOKUP(U316,MOVIL!$C$7:CA427,2,0)</f>
        <v>GET398</v>
      </c>
      <c r="W316" s="181" t="str">
        <f>VLOOKUP(U316,MOVIL!$C$7:$BX$200,5,0)</f>
        <v>JUSTINIANO MAYORGA</v>
      </c>
      <c r="X316" s="309">
        <f>VLOOKUP(V316,MOVIL!$D$7:BY429,6,0)</f>
        <v>3118131397</v>
      </c>
      <c r="Y316" s="336">
        <v>1982494</v>
      </c>
      <c r="Z316" s="181"/>
      <c r="AA316" s="181"/>
      <c r="AB316" s="182">
        <f t="shared" si="342"/>
        <v>1982494</v>
      </c>
      <c r="AC316" s="181"/>
      <c r="AD316" s="181"/>
      <c r="AE316" s="181"/>
      <c r="AF316" s="470" t="str">
        <f>VLOOKUP(U316,MOVIL!$C:$CG,3,0)</f>
        <v>SOCIO</v>
      </c>
      <c r="AG316" s="110">
        <f t="shared" si="343"/>
        <v>1982494</v>
      </c>
      <c r="AH316" s="110">
        <f t="shared" si="344"/>
        <v>409</v>
      </c>
      <c r="AI316" s="182">
        <f t="shared" si="345"/>
        <v>1785000</v>
      </c>
      <c r="AJ316" s="184" t="str">
        <f t="shared" si="346"/>
        <v>7,5%</v>
      </c>
      <c r="AK316" s="182">
        <f t="shared" si="347"/>
        <v>133875</v>
      </c>
      <c r="AL316" s="182">
        <f t="shared" si="348"/>
        <v>62475.000000000007</v>
      </c>
      <c r="AM316" s="182">
        <f t="shared" si="349"/>
        <v>7389.9</v>
      </c>
      <c r="AN316" s="182">
        <f t="shared" si="350"/>
        <v>1651125</v>
      </c>
      <c r="AO316" s="182">
        <f t="shared" si="351"/>
        <v>197494</v>
      </c>
      <c r="AP316" s="182"/>
      <c r="AQ316" s="417"/>
    </row>
    <row r="317" spans="1:43" s="380" customFormat="1" ht="16.5" hidden="1" customHeight="1" x14ac:dyDescent="0.25">
      <c r="A317" s="175"/>
      <c r="B317" s="341"/>
      <c r="C317" s="375" t="s">
        <v>2936</v>
      </c>
      <c r="D317" s="376">
        <v>45803</v>
      </c>
      <c r="E317" s="377">
        <v>2</v>
      </c>
      <c r="F317" s="459" t="s">
        <v>25</v>
      </c>
      <c r="G317" s="459" t="s">
        <v>25</v>
      </c>
      <c r="H317" s="378" t="s">
        <v>2689</v>
      </c>
      <c r="I317" s="378" t="s">
        <v>2530</v>
      </c>
      <c r="J317" s="378">
        <v>4</v>
      </c>
      <c r="K317" s="378">
        <v>40</v>
      </c>
      <c r="L317" s="416">
        <v>45820</v>
      </c>
      <c r="M317" s="344">
        <v>0.25</v>
      </c>
      <c r="N317" s="416">
        <v>45823</v>
      </c>
      <c r="O317" s="379">
        <v>0.95833333333333337</v>
      </c>
      <c r="P317" s="381" t="s">
        <v>2688</v>
      </c>
      <c r="Q317" s="378">
        <v>3114602292</v>
      </c>
      <c r="R317" s="333" t="s">
        <v>2727</v>
      </c>
      <c r="S317" s="393">
        <v>91669</v>
      </c>
      <c r="T317" s="393">
        <v>142266</v>
      </c>
      <c r="U317" s="336">
        <v>387</v>
      </c>
      <c r="V317" s="181" t="str">
        <f>VLOOKUP(U317,MOVIL!$C$7:CA427,2,0)</f>
        <v>LZM397</v>
      </c>
      <c r="W317" s="181" t="str">
        <f>VLOOKUP(U317,MOVIL!$C$7:$BX$200,5,0)</f>
        <v>ORTEGON SIERRA CARLOS EDUARDO</v>
      </c>
      <c r="X317" s="309">
        <f>VLOOKUP(V317,MOVIL!$D$7:BY429,6,0)</f>
        <v>3136114788</v>
      </c>
      <c r="Y317" s="336">
        <v>1982494</v>
      </c>
      <c r="Z317" s="181"/>
      <c r="AA317" s="181"/>
      <c r="AB317" s="182">
        <f t="shared" si="342"/>
        <v>1982494</v>
      </c>
      <c r="AC317" s="181"/>
      <c r="AD317" s="181"/>
      <c r="AE317" s="181"/>
      <c r="AF317" s="470" t="str">
        <f>VLOOKUP(U317,MOVIL!$C:$CG,3,0)</f>
        <v>SOCIO-AFILIADO</v>
      </c>
      <c r="AG317" s="110">
        <f t="shared" si="343"/>
        <v>1982494</v>
      </c>
      <c r="AH317" s="110">
        <f t="shared" si="344"/>
        <v>387</v>
      </c>
      <c r="AI317" s="182">
        <f t="shared" si="345"/>
        <v>1388000</v>
      </c>
      <c r="AJ317" s="184" t="str">
        <f t="shared" si="346"/>
        <v>11,5%</v>
      </c>
      <c r="AK317" s="182">
        <f t="shared" si="347"/>
        <v>159620</v>
      </c>
      <c r="AL317" s="182">
        <f t="shared" si="348"/>
        <v>48580.000000000007</v>
      </c>
      <c r="AM317" s="182">
        <f t="shared" si="349"/>
        <v>5746.32</v>
      </c>
      <c r="AN317" s="182">
        <f t="shared" si="350"/>
        <v>1228380</v>
      </c>
      <c r="AO317" s="182">
        <f t="shared" si="351"/>
        <v>594494</v>
      </c>
      <c r="AP317" s="182"/>
      <c r="AQ317" s="417"/>
    </row>
    <row r="318" spans="1:43" s="380" customFormat="1" ht="16.5" hidden="1" customHeight="1" x14ac:dyDescent="0.25">
      <c r="A318" s="175"/>
      <c r="B318" s="341"/>
      <c r="C318" s="375" t="s">
        <v>2936</v>
      </c>
      <c r="D318" s="376">
        <v>45803</v>
      </c>
      <c r="E318" s="377">
        <v>2</v>
      </c>
      <c r="F318" s="459" t="s">
        <v>25</v>
      </c>
      <c r="G318" s="459" t="s">
        <v>25</v>
      </c>
      <c r="H318" s="378" t="s">
        <v>2689</v>
      </c>
      <c r="I318" s="378" t="s">
        <v>2530</v>
      </c>
      <c r="J318" s="378">
        <v>4</v>
      </c>
      <c r="K318" s="378">
        <v>40</v>
      </c>
      <c r="L318" s="416">
        <v>45820</v>
      </c>
      <c r="M318" s="344">
        <v>0.25</v>
      </c>
      <c r="N318" s="416">
        <v>45823</v>
      </c>
      <c r="O318" s="379">
        <v>0.95833333333333337</v>
      </c>
      <c r="P318" s="381" t="s">
        <v>2688</v>
      </c>
      <c r="Q318" s="378">
        <v>3114602292</v>
      </c>
      <c r="R318" s="333" t="s">
        <v>2727</v>
      </c>
      <c r="S318" s="393">
        <v>91669</v>
      </c>
      <c r="T318" s="393">
        <v>142375</v>
      </c>
      <c r="U318" s="336">
        <v>453</v>
      </c>
      <c r="V318" s="181" t="str">
        <f>VLOOKUP(U318,MOVIL!$C$7:CA428,2,0)</f>
        <v>EYX538</v>
      </c>
      <c r="W318" s="181" t="str">
        <f>VLOOKUP(U318,MOVIL!$C$7:$BX$200,5,0)</f>
        <v>CHAPARRO LOPEZ GONZALO</v>
      </c>
      <c r="X318" s="309" t="str">
        <f>VLOOKUP(V318,MOVIL!$D$7:BY430,6,0)</f>
        <v>3152252710-3156027290</v>
      </c>
      <c r="Y318" s="336">
        <v>1982494</v>
      </c>
      <c r="Z318" s="181"/>
      <c r="AA318" s="181"/>
      <c r="AB318" s="182">
        <f t="shared" si="342"/>
        <v>1982494</v>
      </c>
      <c r="AC318" s="181"/>
      <c r="AD318" s="181"/>
      <c r="AE318" s="181"/>
      <c r="AF318" s="309" t="str">
        <f>VLOOKUP(U318,MOVIL!$C:$CG,3,0)</f>
        <v>PROPIO</v>
      </c>
      <c r="AG318" s="110">
        <f>+AB318</f>
        <v>1982494</v>
      </c>
      <c r="AH318" s="110">
        <f>+U318</f>
        <v>453</v>
      </c>
      <c r="AI318" s="182">
        <f>AG318</f>
        <v>1982494</v>
      </c>
      <c r="AJ318" s="184" t="str">
        <f>IF(AF318="PROPIO","0%",IF(AF318="SOCIO","7,5%","11,5%"))</f>
        <v>0%</v>
      </c>
      <c r="AK318" s="182">
        <f>AI318</f>
        <v>1982494</v>
      </c>
      <c r="AL318" s="182">
        <f>+AI318*3.5%</f>
        <v>69387.290000000008</v>
      </c>
      <c r="AM318" s="182">
        <f>+AI318*0.414%</f>
        <v>8207.5251599999992</v>
      </c>
      <c r="AN318" s="182">
        <f>+AI318-AK318</f>
        <v>0</v>
      </c>
      <c r="AO318" s="182">
        <f>+AB318-AI318</f>
        <v>0</v>
      </c>
      <c r="AP318" s="182"/>
      <c r="AQ318" s="417"/>
    </row>
    <row r="319" spans="1:43" s="380" customFormat="1" ht="16.5" hidden="1" customHeight="1" x14ac:dyDescent="0.25">
      <c r="A319" s="175"/>
      <c r="B319" s="341">
        <v>10</v>
      </c>
      <c r="C319" s="430" t="s">
        <v>2264</v>
      </c>
      <c r="D319" s="376">
        <v>45818</v>
      </c>
      <c r="E319" s="377">
        <v>160</v>
      </c>
      <c r="F319" s="459" t="s">
        <v>222</v>
      </c>
      <c r="G319" s="459" t="s">
        <v>222</v>
      </c>
      <c r="H319" s="378" t="s">
        <v>1950</v>
      </c>
      <c r="I319" s="378" t="s">
        <v>2644</v>
      </c>
      <c r="J319" s="378">
        <v>2</v>
      </c>
      <c r="K319" s="378">
        <v>40</v>
      </c>
      <c r="L319" s="416">
        <v>45820</v>
      </c>
      <c r="M319" s="344">
        <v>0.375</v>
      </c>
      <c r="N319" s="416">
        <v>45821</v>
      </c>
      <c r="O319" s="379">
        <v>0.875</v>
      </c>
      <c r="P319" s="381" t="s">
        <v>2722</v>
      </c>
      <c r="Q319" s="378">
        <v>3142109350</v>
      </c>
      <c r="R319" s="333" t="s">
        <v>2723</v>
      </c>
      <c r="S319" s="393">
        <v>91670</v>
      </c>
      <c r="T319" s="393">
        <v>142267</v>
      </c>
      <c r="U319" s="336">
        <v>390</v>
      </c>
      <c r="V319" s="181" t="str">
        <f>VLOOKUP(U319,MOVIL!$C$7:CA428,2,0)</f>
        <v>KNZ843</v>
      </c>
      <c r="W319" s="181" t="str">
        <f>VLOOKUP(U319,MOVIL!$C$7:$BX$200,5,0)</f>
        <v>SEPULVEDA FIGUEROA JULIO CESAR</v>
      </c>
      <c r="X319" s="309">
        <f>VLOOKUP(V319,MOVIL!$D$7:BY430,6,0)</f>
        <v>3202728427</v>
      </c>
      <c r="Y319" s="336">
        <v>2630000</v>
      </c>
      <c r="Z319" s="181">
        <v>1</v>
      </c>
      <c r="AA319" s="181">
        <v>1367600</v>
      </c>
      <c r="AB319" s="182">
        <f t="shared" si="342"/>
        <v>3997600</v>
      </c>
      <c r="AC319" s="181"/>
      <c r="AD319" s="181"/>
      <c r="AE319" s="181"/>
      <c r="AF319" s="470" t="str">
        <f>VLOOKUP(U319,MOVIL!$C:$CG,3,0)</f>
        <v>SOCIO</v>
      </c>
      <c r="AG319" s="110">
        <f t="shared" ref="AG319:AG323" si="352">+AB319</f>
        <v>3997600</v>
      </c>
      <c r="AH319" s="110">
        <f t="shared" ref="AH319:AH323" si="353">+U319</f>
        <v>390</v>
      </c>
      <c r="AI319" s="182">
        <f t="shared" ref="AI319:AI323" si="354">ROUNDUP((IF(AF319="SOCIO",(AG319*0.9),(AG319*0.7))),-3)</f>
        <v>3598000</v>
      </c>
      <c r="AJ319" s="184" t="str">
        <f t="shared" ref="AJ319:AJ323" si="355">IF(AF319="PROPIO","0%",IF(AF319="SOCIO","7,5%","11,5%"))</f>
        <v>7,5%</v>
      </c>
      <c r="AK319" s="182">
        <f t="shared" ref="AK319:AK323" si="356">+AI319*AJ319</f>
        <v>269850</v>
      </c>
      <c r="AL319" s="182">
        <f t="shared" ref="AL319:AL323" si="357">+AI319*3.5%</f>
        <v>125930.00000000001</v>
      </c>
      <c r="AM319" s="182">
        <f t="shared" ref="AM319:AM323" si="358">+AI319*0.414%</f>
        <v>14895.72</v>
      </c>
      <c r="AN319" s="182">
        <f t="shared" ref="AN319:AN323" si="359">+AI319-AK319</f>
        <v>3328150</v>
      </c>
      <c r="AO319" s="182">
        <f t="shared" ref="AO319:AO323" si="360">+AB319-AI319</f>
        <v>399600</v>
      </c>
      <c r="AP319" s="182"/>
      <c r="AQ319" s="417"/>
    </row>
    <row r="320" spans="1:43" s="380" customFormat="1" ht="16.5" hidden="1" customHeight="1" x14ac:dyDescent="0.25">
      <c r="A320" s="175">
        <v>27</v>
      </c>
      <c r="B320" s="341">
        <v>11</v>
      </c>
      <c r="C320" s="375" t="s">
        <v>1896</v>
      </c>
      <c r="D320" s="376">
        <v>45807</v>
      </c>
      <c r="E320" s="377">
        <v>233</v>
      </c>
      <c r="F320" s="378" t="s">
        <v>293</v>
      </c>
      <c r="G320" s="378" t="s">
        <v>2443</v>
      </c>
      <c r="H320" s="378" t="s">
        <v>1968</v>
      </c>
      <c r="I320" s="378" t="s">
        <v>2055</v>
      </c>
      <c r="J320" s="378">
        <v>1</v>
      </c>
      <c r="K320" s="378" t="s">
        <v>2731</v>
      </c>
      <c r="L320" s="416">
        <v>45821</v>
      </c>
      <c r="M320" s="344" t="s">
        <v>2444</v>
      </c>
      <c r="N320" s="416">
        <v>45821</v>
      </c>
      <c r="O320" s="379" t="s">
        <v>2322</v>
      </c>
      <c r="P320" s="381" t="s">
        <v>2445</v>
      </c>
      <c r="Q320" s="378">
        <v>3138119732</v>
      </c>
      <c r="R320" s="333" t="s">
        <v>2732</v>
      </c>
      <c r="S320" s="393">
        <v>91687</v>
      </c>
      <c r="T320" s="393">
        <v>142292</v>
      </c>
      <c r="U320" s="336">
        <v>342</v>
      </c>
      <c r="V320" s="181" t="str">
        <f>VLOOKUP(U320,MOVIL!$C$7:CA413,2,0)</f>
        <v>GEU346</v>
      </c>
      <c r="W320" s="181" t="str">
        <f>VLOOKUP(U320,MOVIL!$C$7:$BX$200,5,0)</f>
        <v>ACOSTA CHACON OMAR ALFONSO</v>
      </c>
      <c r="X320" s="309">
        <f>VLOOKUP(V320,MOVIL!$D$7:BY415,6,0)</f>
        <v>3219962841</v>
      </c>
      <c r="Y320" s="336">
        <v>2498500</v>
      </c>
      <c r="Z320" s="181"/>
      <c r="AA320" s="181"/>
      <c r="AB320" s="182">
        <f t="shared" si="342"/>
        <v>2498500</v>
      </c>
      <c r="AC320" s="181"/>
      <c r="AD320" s="181"/>
      <c r="AE320" s="181"/>
      <c r="AF320" s="470" t="str">
        <f>VLOOKUP(U320,MOVIL!$C:$CG,3,0)</f>
        <v>SOCIO</v>
      </c>
      <c r="AG320" s="110">
        <f t="shared" si="352"/>
        <v>2498500</v>
      </c>
      <c r="AH320" s="110">
        <f t="shared" si="353"/>
        <v>342</v>
      </c>
      <c r="AI320" s="182">
        <f t="shared" si="354"/>
        <v>2249000</v>
      </c>
      <c r="AJ320" s="184" t="str">
        <f t="shared" si="355"/>
        <v>7,5%</v>
      </c>
      <c r="AK320" s="182">
        <f t="shared" si="356"/>
        <v>168675</v>
      </c>
      <c r="AL320" s="182">
        <f t="shared" si="357"/>
        <v>78715.000000000015</v>
      </c>
      <c r="AM320" s="182">
        <f t="shared" si="358"/>
        <v>9310.8599999999988</v>
      </c>
      <c r="AN320" s="182">
        <f t="shared" si="359"/>
        <v>2080325</v>
      </c>
      <c r="AO320" s="182">
        <f t="shared" si="360"/>
        <v>249500</v>
      </c>
      <c r="AP320" s="182"/>
      <c r="AQ320" s="417"/>
    </row>
    <row r="321" spans="1:43" s="380" customFormat="1" ht="16.5" hidden="1" customHeight="1" x14ac:dyDescent="0.25">
      <c r="A321" s="175">
        <v>28</v>
      </c>
      <c r="B321" s="341">
        <v>11</v>
      </c>
      <c r="C321" s="375" t="s">
        <v>1896</v>
      </c>
      <c r="D321" s="376">
        <v>45807</v>
      </c>
      <c r="E321" s="377">
        <v>138</v>
      </c>
      <c r="F321" s="378" t="s">
        <v>201</v>
      </c>
      <c r="G321" s="378" t="s">
        <v>2584</v>
      </c>
      <c r="H321" s="378" t="s">
        <v>1991</v>
      </c>
      <c r="I321" s="378" t="s">
        <v>2055</v>
      </c>
      <c r="J321" s="378">
        <v>1</v>
      </c>
      <c r="K321" s="378">
        <v>31</v>
      </c>
      <c r="L321" s="416">
        <v>45821</v>
      </c>
      <c r="M321" s="344" t="s">
        <v>2344</v>
      </c>
      <c r="N321" s="416">
        <v>45821</v>
      </c>
      <c r="O321" s="379" t="s">
        <v>2357</v>
      </c>
      <c r="P321" s="381" t="s">
        <v>2585</v>
      </c>
      <c r="Q321" s="378">
        <v>3134110598</v>
      </c>
      <c r="R321" s="333" t="s">
        <v>2676</v>
      </c>
      <c r="S321" s="393">
        <v>91695</v>
      </c>
      <c r="T321" s="393">
        <v>142300</v>
      </c>
      <c r="U321" s="336">
        <v>473</v>
      </c>
      <c r="V321" s="181" t="str">
        <f>VLOOKUP(U321,MOVIL!$C$7:CA414,2,0)</f>
        <v>JOV138</v>
      </c>
      <c r="W321" s="181" t="str">
        <f>VLOOKUP(U321,MOVIL!$C$7:$BX$200,5,0)</f>
        <v>VELEZ LOPEZ CARLOS FERNANDO</v>
      </c>
      <c r="X321" s="309">
        <f>VLOOKUP(V321,MOVIL!$D$7:BY416,6,0)</f>
        <v>3165313463</v>
      </c>
      <c r="Y321" s="336">
        <v>999400</v>
      </c>
      <c r="Z321" s="181"/>
      <c r="AA321" s="181"/>
      <c r="AB321" s="182">
        <f t="shared" si="342"/>
        <v>999400</v>
      </c>
      <c r="AC321" s="181"/>
      <c r="AD321" s="181"/>
      <c r="AE321" s="181"/>
      <c r="AF321" s="470" t="str">
        <f>VLOOKUP(U321,MOVIL!$C:$CG,3,0)</f>
        <v>SOCIO</v>
      </c>
      <c r="AG321" s="110">
        <f t="shared" si="352"/>
        <v>999400</v>
      </c>
      <c r="AH321" s="110">
        <f t="shared" si="353"/>
        <v>473</v>
      </c>
      <c r="AI321" s="182">
        <f t="shared" si="354"/>
        <v>900000</v>
      </c>
      <c r="AJ321" s="184" t="str">
        <f t="shared" si="355"/>
        <v>7,5%</v>
      </c>
      <c r="AK321" s="182">
        <f t="shared" si="356"/>
        <v>67500</v>
      </c>
      <c r="AL321" s="182">
        <f t="shared" si="357"/>
        <v>31500.000000000004</v>
      </c>
      <c r="AM321" s="182">
        <f t="shared" si="358"/>
        <v>3725.9999999999995</v>
      </c>
      <c r="AN321" s="182">
        <f t="shared" si="359"/>
        <v>832500</v>
      </c>
      <c r="AO321" s="182">
        <f t="shared" si="360"/>
        <v>99400</v>
      </c>
      <c r="AP321" s="182"/>
      <c r="AQ321" s="417"/>
    </row>
    <row r="322" spans="1:43" s="380" customFormat="1" ht="16.5" hidden="1" customHeight="1" x14ac:dyDescent="0.25">
      <c r="A322" s="175">
        <v>29</v>
      </c>
      <c r="B322" s="341">
        <v>11</v>
      </c>
      <c r="C322" s="375" t="s">
        <v>1896</v>
      </c>
      <c r="D322" s="376">
        <v>45807</v>
      </c>
      <c r="E322" s="377">
        <v>150</v>
      </c>
      <c r="F322" s="378" t="s">
        <v>213</v>
      </c>
      <c r="G322" s="378" t="s">
        <v>2612</v>
      </c>
      <c r="H322" s="378" t="s">
        <v>2966</v>
      </c>
      <c r="I322" s="378" t="s">
        <v>2055</v>
      </c>
      <c r="J322" s="378">
        <v>1</v>
      </c>
      <c r="K322" s="378">
        <v>21</v>
      </c>
      <c r="L322" s="416">
        <v>45821</v>
      </c>
      <c r="M322" s="344">
        <v>0.14583333333333334</v>
      </c>
      <c r="N322" s="416">
        <v>45821</v>
      </c>
      <c r="O322" s="379" t="s">
        <v>2349</v>
      </c>
      <c r="P322" s="381" t="s">
        <v>2613</v>
      </c>
      <c r="Q322" s="378">
        <v>3154084367</v>
      </c>
      <c r="R322" s="333" t="s">
        <v>2735</v>
      </c>
      <c r="S322" s="393">
        <v>91696</v>
      </c>
      <c r="T322" s="393">
        <v>142294</v>
      </c>
      <c r="U322" s="336">
        <v>207</v>
      </c>
      <c r="V322" s="181" t="str">
        <f>VLOOKUP(U322,MOVIL!$C$7:CA415,2,0)</f>
        <v>EXX683</v>
      </c>
      <c r="W322" s="181" t="str">
        <f>VLOOKUP(U322,MOVIL!$C$7:$BX$200,5,0)</f>
        <v xml:space="preserve">CAÑIZARES CHACON RICARDO </v>
      </c>
      <c r="X322" s="309">
        <f>VLOOKUP(V322,MOVIL!$D$7:BY417,6,0)</f>
        <v>3112696561</v>
      </c>
      <c r="Y322" s="336">
        <v>2367000</v>
      </c>
      <c r="Z322" s="181"/>
      <c r="AA322" s="181"/>
      <c r="AB322" s="182">
        <f t="shared" si="342"/>
        <v>2367000</v>
      </c>
      <c r="AC322" s="181"/>
      <c r="AD322" s="181"/>
      <c r="AE322" s="181"/>
      <c r="AF322" s="470" t="str">
        <f>VLOOKUP(U322,MOVIL!$C:$CG,3,0)</f>
        <v>SOCIO</v>
      </c>
      <c r="AG322" s="110">
        <f t="shared" si="352"/>
        <v>2367000</v>
      </c>
      <c r="AH322" s="110">
        <f t="shared" si="353"/>
        <v>207</v>
      </c>
      <c r="AI322" s="182">
        <f t="shared" si="354"/>
        <v>2131000</v>
      </c>
      <c r="AJ322" s="184" t="str">
        <f t="shared" si="355"/>
        <v>7,5%</v>
      </c>
      <c r="AK322" s="182">
        <f t="shared" si="356"/>
        <v>159825</v>
      </c>
      <c r="AL322" s="182">
        <f t="shared" si="357"/>
        <v>74585</v>
      </c>
      <c r="AM322" s="182">
        <f t="shared" si="358"/>
        <v>8822.3399999999983</v>
      </c>
      <c r="AN322" s="182">
        <f t="shared" si="359"/>
        <v>1971175</v>
      </c>
      <c r="AO322" s="182">
        <f t="shared" si="360"/>
        <v>236000</v>
      </c>
      <c r="AP322" s="182"/>
      <c r="AQ322" s="417"/>
    </row>
    <row r="323" spans="1:43" s="380" customFormat="1" ht="16.5" hidden="1" customHeight="1" x14ac:dyDescent="0.25">
      <c r="A323" s="175">
        <v>30</v>
      </c>
      <c r="B323" s="341">
        <v>11</v>
      </c>
      <c r="C323" s="375" t="s">
        <v>1896</v>
      </c>
      <c r="D323" s="376">
        <v>45807</v>
      </c>
      <c r="E323" s="377">
        <v>181</v>
      </c>
      <c r="F323" s="378" t="s">
        <v>242</v>
      </c>
      <c r="G323" s="378" t="s">
        <v>2614</v>
      </c>
      <c r="H323" s="378" t="s">
        <v>2975</v>
      </c>
      <c r="I323" s="378" t="s">
        <v>2055</v>
      </c>
      <c r="J323" s="378">
        <v>1</v>
      </c>
      <c r="K323" s="378">
        <v>37</v>
      </c>
      <c r="L323" s="416">
        <v>45821</v>
      </c>
      <c r="M323" s="344">
        <v>0.23958333333333334</v>
      </c>
      <c r="N323" s="416">
        <v>45821</v>
      </c>
      <c r="O323" s="379">
        <v>0.75</v>
      </c>
      <c r="P323" s="381" t="s">
        <v>2069</v>
      </c>
      <c r="Q323" s="378" t="s">
        <v>2615</v>
      </c>
      <c r="R323" s="333" t="s">
        <v>2733</v>
      </c>
      <c r="S323" s="393">
        <v>91697</v>
      </c>
      <c r="T323" s="393">
        <v>142298</v>
      </c>
      <c r="U323" s="336">
        <v>385</v>
      </c>
      <c r="V323" s="181" t="str">
        <f>VLOOKUP(U323,MOVIL!$C$7:CA416,2,0)</f>
        <v>LZM801</v>
      </c>
      <c r="W323" s="181" t="str">
        <f>VLOOKUP(U323,MOVIL!$C$7:$BX$200,5,0)</f>
        <v>CHACON CORTES HERNANDO</v>
      </c>
      <c r="X323" s="309">
        <f>VLOOKUP(V323,MOVIL!$D$7:BY418,6,0)</f>
        <v>3113184592</v>
      </c>
      <c r="Y323" s="336">
        <v>1578000</v>
      </c>
      <c r="Z323" s="181"/>
      <c r="AA323" s="181"/>
      <c r="AB323" s="182">
        <f t="shared" si="342"/>
        <v>1578000</v>
      </c>
      <c r="AC323" s="181"/>
      <c r="AD323" s="181"/>
      <c r="AE323" s="181"/>
      <c r="AF323" s="470" t="str">
        <f>VLOOKUP(U323,MOVIL!$C:$CG,3,0)</f>
        <v>SOCIO-AFILIADO</v>
      </c>
      <c r="AG323" s="110">
        <f t="shared" si="352"/>
        <v>1578000</v>
      </c>
      <c r="AH323" s="110">
        <f t="shared" si="353"/>
        <v>385</v>
      </c>
      <c r="AI323" s="182">
        <f t="shared" si="354"/>
        <v>1105000</v>
      </c>
      <c r="AJ323" s="184" t="str">
        <f t="shared" si="355"/>
        <v>11,5%</v>
      </c>
      <c r="AK323" s="182">
        <f t="shared" si="356"/>
        <v>127075</v>
      </c>
      <c r="AL323" s="182">
        <f t="shared" si="357"/>
        <v>38675.000000000007</v>
      </c>
      <c r="AM323" s="182">
        <f t="shared" si="358"/>
        <v>4574.7</v>
      </c>
      <c r="AN323" s="182">
        <f t="shared" si="359"/>
        <v>977925</v>
      </c>
      <c r="AO323" s="182">
        <f t="shared" si="360"/>
        <v>473000</v>
      </c>
      <c r="AP323" s="182"/>
      <c r="AQ323" s="417"/>
    </row>
    <row r="324" spans="1:43" s="380" customFormat="1" ht="16.5" hidden="1" customHeight="1" x14ac:dyDescent="0.25">
      <c r="A324" s="175">
        <v>31</v>
      </c>
      <c r="B324" s="341">
        <v>11</v>
      </c>
      <c r="C324" s="375" t="s">
        <v>1896</v>
      </c>
      <c r="D324" s="376">
        <v>45807</v>
      </c>
      <c r="E324" s="377">
        <v>230</v>
      </c>
      <c r="F324" s="378" t="s">
        <v>290</v>
      </c>
      <c r="G324" s="378" t="s">
        <v>2589</v>
      </c>
      <c r="H324" s="378" t="s">
        <v>2128</v>
      </c>
      <c r="I324" s="378" t="s">
        <v>2055</v>
      </c>
      <c r="J324" s="378">
        <v>1</v>
      </c>
      <c r="K324" s="378">
        <v>39</v>
      </c>
      <c r="L324" s="416">
        <v>45821</v>
      </c>
      <c r="M324" s="344" t="s">
        <v>2353</v>
      </c>
      <c r="N324" s="416">
        <v>45821</v>
      </c>
      <c r="O324" s="379" t="s">
        <v>2357</v>
      </c>
      <c r="P324" s="381" t="s">
        <v>2590</v>
      </c>
      <c r="Q324" s="378">
        <v>3507778866</v>
      </c>
      <c r="R324" s="333" t="s">
        <v>2678</v>
      </c>
      <c r="S324" s="393">
        <v>91698</v>
      </c>
      <c r="T324" s="393">
        <v>142290</v>
      </c>
      <c r="U324" s="336">
        <v>447</v>
      </c>
      <c r="V324" s="181" t="str">
        <f>VLOOKUP(U324,MOVIL!$C$7:CA417,2,0)</f>
        <v>EXX564</v>
      </c>
      <c r="W324" s="181" t="str">
        <f>VLOOKUP(U324,MOVIL!$C$7:$BX$200,5,0)</f>
        <v>BARBOSA CIFUENTES ANDRES DAVID</v>
      </c>
      <c r="X324" s="309">
        <f>VLOOKUP(V324,MOVIL!$D$7:BY419,6,0)</f>
        <v>3143661886</v>
      </c>
      <c r="Y324" s="336">
        <v>2630000</v>
      </c>
      <c r="Z324" s="181"/>
      <c r="AA324" s="181"/>
      <c r="AB324" s="182">
        <f t="shared" si="342"/>
        <v>2630000</v>
      </c>
      <c r="AC324" s="181"/>
      <c r="AD324" s="181"/>
      <c r="AE324" s="181"/>
      <c r="AF324" s="309" t="str">
        <f>VLOOKUP(U324,MOVIL!$C:$CG,3,0)</f>
        <v>PROPIO</v>
      </c>
      <c r="AG324" s="110">
        <f>+AB324</f>
        <v>2630000</v>
      </c>
      <c r="AH324" s="110">
        <f>+U324</f>
        <v>447</v>
      </c>
      <c r="AI324" s="182">
        <f>AG324</f>
        <v>2630000</v>
      </c>
      <c r="AJ324" s="184" t="str">
        <f>IF(AF324="PROPIO","0%",IF(AF324="SOCIO","7,5%","11,5%"))</f>
        <v>0%</v>
      </c>
      <c r="AK324" s="182">
        <f>AI324</f>
        <v>2630000</v>
      </c>
      <c r="AL324" s="182">
        <f>+AI324*3.5%</f>
        <v>92050.000000000015</v>
      </c>
      <c r="AM324" s="182">
        <f>+AI324*0.414%</f>
        <v>10888.199999999999</v>
      </c>
      <c r="AN324" s="182">
        <f>+AI324-AK324</f>
        <v>0</v>
      </c>
      <c r="AO324" s="182">
        <f>+AB324-AI324</f>
        <v>0</v>
      </c>
      <c r="AP324" s="182"/>
      <c r="AQ324" s="417"/>
    </row>
    <row r="325" spans="1:43" s="380" customFormat="1" ht="16.5" hidden="1" customHeight="1" x14ac:dyDescent="0.25">
      <c r="A325" s="175">
        <v>32</v>
      </c>
      <c r="B325" s="341">
        <v>11</v>
      </c>
      <c r="C325" s="375" t="s">
        <v>1896</v>
      </c>
      <c r="D325" s="376">
        <v>45807</v>
      </c>
      <c r="E325" s="377">
        <v>132</v>
      </c>
      <c r="F325" s="378" t="s">
        <v>195</v>
      </c>
      <c r="G325" s="378" t="s">
        <v>2616</v>
      </c>
      <c r="H325" s="378" t="s">
        <v>2956</v>
      </c>
      <c r="I325" s="378" t="s">
        <v>2055</v>
      </c>
      <c r="J325" s="378">
        <v>1</v>
      </c>
      <c r="K325" s="378">
        <v>35</v>
      </c>
      <c r="L325" s="416">
        <v>45821</v>
      </c>
      <c r="M325" s="344" t="s">
        <v>2344</v>
      </c>
      <c r="N325" s="416">
        <v>45821</v>
      </c>
      <c r="O325" s="379" t="s">
        <v>2350</v>
      </c>
      <c r="P325" s="381" t="s">
        <v>2617</v>
      </c>
      <c r="Q325" s="378">
        <v>3105660708</v>
      </c>
      <c r="R325" s="333" t="s">
        <v>2734</v>
      </c>
      <c r="S325" s="393">
        <v>91699</v>
      </c>
      <c r="T325" s="393">
        <v>142291</v>
      </c>
      <c r="U325" s="336">
        <v>85</v>
      </c>
      <c r="V325" s="181" t="str">
        <f>VLOOKUP(U325,MOVIL!$C$7:CA418,2,0)</f>
        <v>PMV 710</v>
      </c>
      <c r="W325" s="181" t="str">
        <f>VLOOKUP(U325,MOVIL!$C$7:$BX$200,5,0)</f>
        <v>PINZON ROJAS JOHAN RICARDO</v>
      </c>
      <c r="X325" s="309" t="str">
        <f>VLOOKUP(V325,MOVIL!$D$7:BY420,6,0)</f>
        <v>316 8653592</v>
      </c>
      <c r="Y325" s="336">
        <v>1578000</v>
      </c>
      <c r="Z325" s="181"/>
      <c r="AA325" s="181"/>
      <c r="AB325" s="182">
        <f t="shared" si="342"/>
        <v>1578000</v>
      </c>
      <c r="AC325" s="181"/>
      <c r="AD325" s="181"/>
      <c r="AE325" s="181"/>
      <c r="AF325" s="470" t="str">
        <f>VLOOKUP(U325,MOVIL!$C:$CG,3,0)</f>
        <v>SOCIO</v>
      </c>
      <c r="AG325" s="110">
        <f>+AB325</f>
        <v>1578000</v>
      </c>
      <c r="AH325" s="110">
        <f>+U325</f>
        <v>85</v>
      </c>
      <c r="AI325" s="182">
        <f>ROUNDUP((IF(AF325="SOCIO",(AG325*0.9),(AG325*0.7))),-3)</f>
        <v>1421000</v>
      </c>
      <c r="AJ325" s="184" t="str">
        <f>IF(AF325="PROPIO","0%",IF(AF325="SOCIO","7,5%","11,5%"))</f>
        <v>7,5%</v>
      </c>
      <c r="AK325" s="182">
        <f>+AI325*AJ325</f>
        <v>106575</v>
      </c>
      <c r="AL325" s="182">
        <f>+AI325*3.5%</f>
        <v>49735.000000000007</v>
      </c>
      <c r="AM325" s="182">
        <f>+AI325*0.414%</f>
        <v>5882.94</v>
      </c>
      <c r="AN325" s="182">
        <f>+AI325-AK325</f>
        <v>1314425</v>
      </c>
      <c r="AO325" s="182">
        <f>+AB325-AI325</f>
        <v>157000</v>
      </c>
      <c r="AP325" s="182"/>
      <c r="AQ325" s="417"/>
    </row>
    <row r="326" spans="1:43" s="380" customFormat="1" ht="16.5" hidden="1" customHeight="1" x14ac:dyDescent="0.25">
      <c r="A326" s="175">
        <v>33</v>
      </c>
      <c r="B326" s="341">
        <v>11</v>
      </c>
      <c r="C326" s="375" t="s">
        <v>1896</v>
      </c>
      <c r="D326" s="376">
        <v>45807</v>
      </c>
      <c r="E326" s="377">
        <v>153</v>
      </c>
      <c r="F326" s="378" t="s">
        <v>216</v>
      </c>
      <c r="G326" s="378" t="s">
        <v>2618</v>
      </c>
      <c r="H326" s="378" t="s">
        <v>2976</v>
      </c>
      <c r="I326" s="378" t="s">
        <v>2055</v>
      </c>
      <c r="J326" s="378">
        <v>1</v>
      </c>
      <c r="K326" s="378">
        <v>40</v>
      </c>
      <c r="L326" s="416">
        <v>45822</v>
      </c>
      <c r="M326" s="344" t="s">
        <v>2359</v>
      </c>
      <c r="N326" s="416">
        <v>45822</v>
      </c>
      <c r="O326" s="379" t="s">
        <v>2354</v>
      </c>
      <c r="P326" s="381" t="s">
        <v>2619</v>
      </c>
      <c r="Q326" s="378">
        <v>3132892963</v>
      </c>
      <c r="R326" s="333" t="s">
        <v>2752</v>
      </c>
      <c r="S326" s="393">
        <v>91422</v>
      </c>
      <c r="T326" s="393">
        <v>142333</v>
      </c>
      <c r="U326" s="336">
        <v>453</v>
      </c>
      <c r="V326" s="181" t="str">
        <f>VLOOKUP(U326,MOVIL!$C$7:CA419,2,0)</f>
        <v>EYX538</v>
      </c>
      <c r="W326" s="181" t="str">
        <f>VLOOKUP(U326,MOVIL!$C$7:$BX$200,5,0)</f>
        <v>CHAPARRO LOPEZ GONZALO</v>
      </c>
      <c r="X326" s="309" t="str">
        <f>VLOOKUP(V326,MOVIL!$D$7:BY421,6,0)</f>
        <v>3152252710-3156027290</v>
      </c>
      <c r="Y326" s="336">
        <v>2630000</v>
      </c>
      <c r="Z326" s="181"/>
      <c r="AA326" s="181"/>
      <c r="AB326" s="182">
        <f t="shared" si="342"/>
        <v>2630000</v>
      </c>
      <c r="AC326" s="181"/>
      <c r="AD326" s="181"/>
      <c r="AE326" s="181"/>
      <c r="AF326" s="309" t="str">
        <f>VLOOKUP(U326,MOVIL!$C:$CG,3,0)</f>
        <v>PROPIO</v>
      </c>
      <c r="AG326" s="110">
        <f>+AB326</f>
        <v>2630000</v>
      </c>
      <c r="AH326" s="110">
        <f>+U326</f>
        <v>453</v>
      </c>
      <c r="AI326" s="182">
        <f>AG326</f>
        <v>2630000</v>
      </c>
      <c r="AJ326" s="184" t="str">
        <f>IF(AF326="PROPIO","0%",IF(AF326="SOCIO","7,5%","11,5%"))</f>
        <v>0%</v>
      </c>
      <c r="AK326" s="182">
        <f>AI326</f>
        <v>2630000</v>
      </c>
      <c r="AL326" s="182">
        <f>+AI326*3.5%</f>
        <v>92050.000000000015</v>
      </c>
      <c r="AM326" s="182">
        <f>+AI326*0.414%</f>
        <v>10888.199999999999</v>
      </c>
      <c r="AN326" s="182">
        <f>+AI326-AK326</f>
        <v>0</v>
      </c>
      <c r="AO326" s="182">
        <f>+AB326-AI326</f>
        <v>0</v>
      </c>
      <c r="AP326" s="182"/>
      <c r="AQ326" s="417"/>
    </row>
    <row r="327" spans="1:43" s="380" customFormat="1" ht="16.5" hidden="1" customHeight="1" x14ac:dyDescent="0.25">
      <c r="A327" s="175">
        <v>34</v>
      </c>
      <c r="B327" s="341">
        <v>11</v>
      </c>
      <c r="C327" s="375" t="s">
        <v>1896</v>
      </c>
      <c r="D327" s="376">
        <v>45807</v>
      </c>
      <c r="E327" s="377">
        <v>193</v>
      </c>
      <c r="F327" s="378" t="s">
        <v>254</v>
      </c>
      <c r="G327" s="378" t="s">
        <v>2620</v>
      </c>
      <c r="H327" s="378" t="s">
        <v>538</v>
      </c>
      <c r="I327" s="378" t="s">
        <v>2055</v>
      </c>
      <c r="J327" s="378">
        <v>1</v>
      </c>
      <c r="K327" s="378">
        <v>40</v>
      </c>
      <c r="L327" s="416">
        <v>45822</v>
      </c>
      <c r="M327" s="344">
        <v>0.28472222222222221</v>
      </c>
      <c r="N327" s="416">
        <v>45822</v>
      </c>
      <c r="O327" s="379" t="s">
        <v>2349</v>
      </c>
      <c r="P327" s="381" t="s">
        <v>2621</v>
      </c>
      <c r="Q327" s="378" t="s">
        <v>2756</v>
      </c>
      <c r="R327" s="333" t="s">
        <v>2755</v>
      </c>
      <c r="S327" s="393">
        <v>91716</v>
      </c>
      <c r="T327" s="393">
        <v>142334</v>
      </c>
      <c r="U327" s="336">
        <v>473</v>
      </c>
      <c r="V327" s="181" t="str">
        <f>VLOOKUP(U327,MOVIL!$C$7:CA420,2,0)</f>
        <v>JOV138</v>
      </c>
      <c r="W327" s="181" t="str">
        <f>VLOOKUP(U327,MOVIL!$C$7:$BX$200,5,0)</f>
        <v>VELEZ LOPEZ CARLOS FERNANDO</v>
      </c>
      <c r="X327" s="309">
        <f>VLOOKUP(V327,MOVIL!$D$7:BY422,6,0)</f>
        <v>3165313463</v>
      </c>
      <c r="Y327" s="336">
        <v>1578000</v>
      </c>
      <c r="Z327" s="181"/>
      <c r="AA327" s="181"/>
      <c r="AB327" s="182">
        <f t="shared" si="342"/>
        <v>1578000</v>
      </c>
      <c r="AC327" s="181"/>
      <c r="AD327" s="181"/>
      <c r="AE327" s="181"/>
      <c r="AF327" s="470" t="str">
        <f>VLOOKUP(U327,MOVIL!$C:$CG,3,0)</f>
        <v>SOCIO</v>
      </c>
      <c r="AG327" s="110">
        <f t="shared" ref="AG327:AG329" si="361">+AB327</f>
        <v>1578000</v>
      </c>
      <c r="AH327" s="110">
        <f t="shared" ref="AH327:AH329" si="362">+U327</f>
        <v>473</v>
      </c>
      <c r="AI327" s="182">
        <f t="shared" ref="AI327:AI329" si="363">ROUNDUP((IF(AF327="SOCIO",(AG327*0.9),(AG327*0.7))),-3)</f>
        <v>1421000</v>
      </c>
      <c r="AJ327" s="184" t="str">
        <f t="shared" ref="AJ327:AJ329" si="364">IF(AF327="PROPIO","0%",IF(AF327="SOCIO","7,5%","11,5%"))</f>
        <v>7,5%</v>
      </c>
      <c r="AK327" s="182">
        <f t="shared" ref="AK327:AK329" si="365">+AI327*AJ327</f>
        <v>106575</v>
      </c>
      <c r="AL327" s="182">
        <f t="shared" ref="AL327:AL329" si="366">+AI327*3.5%</f>
        <v>49735.000000000007</v>
      </c>
      <c r="AM327" s="182">
        <f t="shared" ref="AM327:AM329" si="367">+AI327*0.414%</f>
        <v>5882.94</v>
      </c>
      <c r="AN327" s="182">
        <f t="shared" ref="AN327:AN329" si="368">+AI327-AK327</f>
        <v>1314425</v>
      </c>
      <c r="AO327" s="182">
        <f t="shared" ref="AO327:AO329" si="369">+AB327-AI327</f>
        <v>157000</v>
      </c>
      <c r="AP327" s="182"/>
      <c r="AQ327" s="417"/>
    </row>
    <row r="328" spans="1:43" s="380" customFormat="1" ht="16.5" hidden="1" customHeight="1" x14ac:dyDescent="0.25">
      <c r="A328" s="175">
        <v>35</v>
      </c>
      <c r="B328" s="341">
        <v>11</v>
      </c>
      <c r="C328" s="375" t="s">
        <v>1896</v>
      </c>
      <c r="D328" s="376">
        <v>45807</v>
      </c>
      <c r="E328" s="377">
        <v>214</v>
      </c>
      <c r="F328" s="378" t="s">
        <v>2758</v>
      </c>
      <c r="G328" s="378" t="s">
        <v>2622</v>
      </c>
      <c r="H328" s="378" t="s">
        <v>1999</v>
      </c>
      <c r="I328" s="378" t="s">
        <v>2055</v>
      </c>
      <c r="J328" s="378">
        <v>1</v>
      </c>
      <c r="K328" s="378">
        <v>35</v>
      </c>
      <c r="L328" s="416">
        <v>45822</v>
      </c>
      <c r="M328" s="344">
        <v>0.27777777777777779</v>
      </c>
      <c r="N328" s="416">
        <v>45822</v>
      </c>
      <c r="O328" s="379" t="s">
        <v>2349</v>
      </c>
      <c r="P328" s="381" t="s">
        <v>2623</v>
      </c>
      <c r="Q328" s="378" t="s">
        <v>2757</v>
      </c>
      <c r="R328" s="333" t="s">
        <v>2759</v>
      </c>
      <c r="S328" s="393">
        <v>91717</v>
      </c>
      <c r="T328" s="393">
        <v>142335</v>
      </c>
      <c r="U328" s="336">
        <v>414</v>
      </c>
      <c r="V328" s="181" t="str">
        <f>VLOOKUP(U328,MOVIL!$C$7:CA421,2,0)</f>
        <v>NUX774</v>
      </c>
      <c r="W328" s="181" t="str">
        <f>VLOOKUP(U328,MOVIL!$C$7:$BX$200,5,0)</f>
        <v>AREVALO ESGUERRA MICHAEL ANDRES</v>
      </c>
      <c r="X328" s="309">
        <f>VLOOKUP(V328,MOVIL!$D$7:BY423,6,0)</f>
        <v>3005184215</v>
      </c>
      <c r="Y328" s="336">
        <v>1578000</v>
      </c>
      <c r="Z328" s="181"/>
      <c r="AA328" s="181"/>
      <c r="AB328" s="182">
        <f t="shared" si="342"/>
        <v>1578000</v>
      </c>
      <c r="AC328" s="181"/>
      <c r="AD328" s="181"/>
      <c r="AE328" s="181"/>
      <c r="AF328" s="470" t="str">
        <f>VLOOKUP(U328,MOVIL!$C:$CG,3,0)</f>
        <v>SOCIO</v>
      </c>
      <c r="AG328" s="110">
        <f t="shared" si="361"/>
        <v>1578000</v>
      </c>
      <c r="AH328" s="110">
        <f t="shared" si="362"/>
        <v>414</v>
      </c>
      <c r="AI328" s="182">
        <f t="shared" si="363"/>
        <v>1421000</v>
      </c>
      <c r="AJ328" s="184" t="str">
        <f t="shared" si="364"/>
        <v>7,5%</v>
      </c>
      <c r="AK328" s="182">
        <f t="shared" si="365"/>
        <v>106575</v>
      </c>
      <c r="AL328" s="182">
        <f t="shared" si="366"/>
        <v>49735.000000000007</v>
      </c>
      <c r="AM328" s="182">
        <f t="shared" si="367"/>
        <v>5882.94</v>
      </c>
      <c r="AN328" s="182">
        <f t="shared" si="368"/>
        <v>1314425</v>
      </c>
      <c r="AO328" s="182">
        <f t="shared" si="369"/>
        <v>157000</v>
      </c>
      <c r="AP328" s="182"/>
      <c r="AQ328" s="417"/>
    </row>
    <row r="329" spans="1:43" s="380" customFormat="1" ht="16.5" hidden="1" customHeight="1" x14ac:dyDescent="0.25">
      <c r="A329" s="175">
        <v>36</v>
      </c>
      <c r="B329" s="341">
        <v>11</v>
      </c>
      <c r="C329" s="375" t="s">
        <v>1896</v>
      </c>
      <c r="D329" s="376">
        <v>45807</v>
      </c>
      <c r="E329" s="377">
        <v>126</v>
      </c>
      <c r="F329" s="378" t="s">
        <v>189</v>
      </c>
      <c r="G329" s="378" t="s">
        <v>2624</v>
      </c>
      <c r="H329" s="378" t="s">
        <v>2968</v>
      </c>
      <c r="I329" s="378" t="s">
        <v>2348</v>
      </c>
      <c r="J329" s="378">
        <v>1</v>
      </c>
      <c r="K329" s="378">
        <v>25</v>
      </c>
      <c r="L329" s="416">
        <v>45822</v>
      </c>
      <c r="M329" s="344">
        <v>0.27083333333333331</v>
      </c>
      <c r="N329" s="416">
        <v>45822</v>
      </c>
      <c r="O329" s="379" t="s">
        <v>2625</v>
      </c>
      <c r="P329" s="381" t="s">
        <v>2626</v>
      </c>
      <c r="Q329" s="378">
        <v>3003645744</v>
      </c>
      <c r="R329" s="333" t="s">
        <v>2753</v>
      </c>
      <c r="S329" s="393">
        <v>91718</v>
      </c>
      <c r="T329" s="393">
        <v>142336</v>
      </c>
      <c r="U329" s="336">
        <v>151</v>
      </c>
      <c r="V329" s="181" t="str">
        <f>VLOOKUP(U329,MOVIL!$C$7:CA422,2,0)</f>
        <v>WOX641</v>
      </c>
      <c r="W329" s="181" t="str">
        <f>VLOOKUP(U329,MOVIL!$C$7:$BX$200,5,0)</f>
        <v>MUÑOZ RIAÑO ACXEL ANTONIO</v>
      </c>
      <c r="X329" s="309">
        <f>VLOOKUP(V329,MOVIL!$D$7:BY424,6,0)</f>
        <v>3133272723</v>
      </c>
      <c r="Y329" s="336">
        <v>1420200</v>
      </c>
      <c r="Z329" s="181"/>
      <c r="AA329" s="181"/>
      <c r="AB329" s="182">
        <f t="shared" si="342"/>
        <v>1420200</v>
      </c>
      <c r="AC329" s="181"/>
      <c r="AD329" s="181"/>
      <c r="AE329" s="181"/>
      <c r="AF329" s="470" t="str">
        <f>VLOOKUP(U329,MOVIL!$C:$CG,3,0)</f>
        <v>AFILIADO</v>
      </c>
      <c r="AG329" s="110">
        <f t="shared" si="361"/>
        <v>1420200</v>
      </c>
      <c r="AH329" s="110">
        <f t="shared" si="362"/>
        <v>151</v>
      </c>
      <c r="AI329" s="182">
        <f t="shared" si="363"/>
        <v>995000</v>
      </c>
      <c r="AJ329" s="184" t="str">
        <f t="shared" si="364"/>
        <v>11,5%</v>
      </c>
      <c r="AK329" s="182">
        <f t="shared" si="365"/>
        <v>114425</v>
      </c>
      <c r="AL329" s="182">
        <f t="shared" si="366"/>
        <v>34825</v>
      </c>
      <c r="AM329" s="182">
        <f t="shared" si="367"/>
        <v>4119.2999999999993</v>
      </c>
      <c r="AN329" s="182">
        <f t="shared" si="368"/>
        <v>880575</v>
      </c>
      <c r="AO329" s="182">
        <f t="shared" si="369"/>
        <v>425200</v>
      </c>
      <c r="AP329" s="182"/>
      <c r="AQ329" s="417"/>
    </row>
    <row r="330" spans="1:43" s="380" customFormat="1" ht="16.5" hidden="1" customHeight="1" x14ac:dyDescent="0.25">
      <c r="A330" s="175">
        <v>2</v>
      </c>
      <c r="B330" s="341">
        <v>11</v>
      </c>
      <c r="C330" s="375" t="s">
        <v>1896</v>
      </c>
      <c r="D330" s="376">
        <v>45814</v>
      </c>
      <c r="E330" s="377">
        <v>143</v>
      </c>
      <c r="F330" s="378" t="s">
        <v>206</v>
      </c>
      <c r="G330" s="378" t="s">
        <v>2762</v>
      </c>
      <c r="H330" s="378" t="s">
        <v>1991</v>
      </c>
      <c r="I330" s="378" t="s">
        <v>2055</v>
      </c>
      <c r="J330" s="378">
        <v>1</v>
      </c>
      <c r="K330" s="378" t="s">
        <v>2754</v>
      </c>
      <c r="L330" s="416">
        <v>45822</v>
      </c>
      <c r="M330" s="344" t="s">
        <v>2349</v>
      </c>
      <c r="N330" s="416">
        <v>45822</v>
      </c>
      <c r="O330" s="379" t="s">
        <v>2349</v>
      </c>
      <c r="P330" s="381" t="s">
        <v>1906</v>
      </c>
      <c r="Q330" s="378">
        <v>3153554156</v>
      </c>
      <c r="R330" s="333" t="s">
        <v>2694</v>
      </c>
      <c r="S330" s="393">
        <v>91719</v>
      </c>
      <c r="T330" s="393">
        <v>142337</v>
      </c>
      <c r="U330" s="336">
        <v>491</v>
      </c>
      <c r="V330" s="181" t="str">
        <f>VLOOKUP(U330,MOVIL!$C$7:CA423,2,0)</f>
        <v>NUX061</v>
      </c>
      <c r="W330" s="181" t="str">
        <f>VLOOKUP(U330,MOVIL!$C$7:$BX$200,5,0)</f>
        <v>TRIANA CHACON ARNULFO</v>
      </c>
      <c r="X330" s="309">
        <f>VLOOKUP(V330,MOVIL!$D$7:BY425,6,0)</f>
        <v>3106011709</v>
      </c>
      <c r="Y330" s="457">
        <v>1207696</v>
      </c>
      <c r="Z330" s="181"/>
      <c r="AA330" s="181"/>
      <c r="AB330" s="182">
        <f t="shared" si="342"/>
        <v>1207696</v>
      </c>
      <c r="AC330" s="181"/>
      <c r="AD330" s="181"/>
      <c r="AE330" s="181"/>
      <c r="AF330" s="309" t="str">
        <f>VLOOKUP(U330,MOVIL!$C:$CG,3,0)</f>
        <v>PROPIO</v>
      </c>
      <c r="AG330" s="110">
        <f>+AB330</f>
        <v>1207696</v>
      </c>
      <c r="AH330" s="110">
        <f>+U330</f>
        <v>491</v>
      </c>
      <c r="AI330" s="182">
        <f>AG330</f>
        <v>1207696</v>
      </c>
      <c r="AJ330" s="184" t="str">
        <f>IF(AF330="PROPIO","0%",IF(AF330="SOCIO","7,5%","11,5%"))</f>
        <v>0%</v>
      </c>
      <c r="AK330" s="182">
        <f>AI330</f>
        <v>1207696</v>
      </c>
      <c r="AL330" s="182">
        <f>+AI330*3.5%</f>
        <v>42269.36</v>
      </c>
      <c r="AM330" s="182">
        <f>+AI330*0.414%</f>
        <v>4999.8614399999997</v>
      </c>
      <c r="AN330" s="182">
        <f>+AI330-AK330</f>
        <v>0</v>
      </c>
      <c r="AO330" s="182">
        <f>+AB330-AI330</f>
        <v>0</v>
      </c>
      <c r="AP330" s="182"/>
      <c r="AQ330" s="417"/>
    </row>
    <row r="331" spans="1:43" s="380" customFormat="1" ht="16.5" hidden="1" customHeight="1" x14ac:dyDescent="0.25">
      <c r="A331" s="175">
        <v>3</v>
      </c>
      <c r="B331" s="341">
        <v>11</v>
      </c>
      <c r="C331" s="375" t="s">
        <v>1896</v>
      </c>
      <c r="D331" s="376">
        <v>45814</v>
      </c>
      <c r="E331" s="377">
        <v>196</v>
      </c>
      <c r="F331" s="378" t="s">
        <v>257</v>
      </c>
      <c r="G331" s="378" t="s">
        <v>2648</v>
      </c>
      <c r="H331" s="378" t="s">
        <v>2977</v>
      </c>
      <c r="I331" s="378" t="s">
        <v>2055</v>
      </c>
      <c r="J331" s="378">
        <v>5</v>
      </c>
      <c r="K331" s="378">
        <v>30</v>
      </c>
      <c r="L331" s="416">
        <v>45823</v>
      </c>
      <c r="M331" s="344" t="s">
        <v>2349</v>
      </c>
      <c r="N331" s="416">
        <v>45827</v>
      </c>
      <c r="O331" s="379" t="s">
        <v>2349</v>
      </c>
      <c r="P331" s="381" t="s">
        <v>2587</v>
      </c>
      <c r="Q331" s="378">
        <v>3115181294</v>
      </c>
      <c r="R331" s="333" t="s">
        <v>2677</v>
      </c>
      <c r="S331" s="393">
        <v>91720</v>
      </c>
      <c r="T331" s="393">
        <v>142338</v>
      </c>
      <c r="U331" s="336">
        <v>469</v>
      </c>
      <c r="V331" s="181" t="str">
        <f>VLOOKUP(U331,MOVIL!$C$7:CA424,2,0)</f>
        <v>EXZ298</v>
      </c>
      <c r="W331" s="181" t="str">
        <f>VLOOKUP(U331,MOVIL!$C$7:$BX$200,5,0)</f>
        <v>VEGA GUEVARA EDWIN</v>
      </c>
      <c r="X331" s="309">
        <f>VLOOKUP(V331,MOVIL!$D$7:BY426,6,0)</f>
        <v>3229459621</v>
      </c>
      <c r="Y331" s="336">
        <v>6995800</v>
      </c>
      <c r="Z331" s="181"/>
      <c r="AA331" s="181"/>
      <c r="AB331" s="182">
        <f t="shared" si="342"/>
        <v>6995800</v>
      </c>
      <c r="AC331" s="181"/>
      <c r="AD331" s="181"/>
      <c r="AE331" s="181"/>
      <c r="AF331" s="470" t="str">
        <f>VLOOKUP(U331,MOVIL!$C:$CG,3,0)</f>
        <v>SOCIO-AFILIADO</v>
      </c>
      <c r="AG331" s="110">
        <f t="shared" ref="AG331:AG341" si="370">+AB331</f>
        <v>6995800</v>
      </c>
      <c r="AH331" s="110">
        <f t="shared" ref="AH331:AH341" si="371">+U331</f>
        <v>469</v>
      </c>
      <c r="AI331" s="182">
        <f t="shared" ref="AI331:AI341" si="372">ROUNDUP((IF(AF331="SOCIO",(AG331*0.9),(AG331*0.7))),-3)</f>
        <v>4898000</v>
      </c>
      <c r="AJ331" s="184" t="str">
        <f t="shared" ref="AJ331:AJ341" si="373">IF(AF331="PROPIO","0%",IF(AF331="SOCIO","7,5%","11,5%"))</f>
        <v>11,5%</v>
      </c>
      <c r="AK331" s="182">
        <f t="shared" ref="AK331:AK341" si="374">+AI331*AJ331</f>
        <v>563270</v>
      </c>
      <c r="AL331" s="182">
        <f t="shared" ref="AL331:AL341" si="375">+AI331*3.5%</f>
        <v>171430.00000000003</v>
      </c>
      <c r="AM331" s="182">
        <f t="shared" ref="AM331:AM341" si="376">+AI331*0.414%</f>
        <v>20277.719999999998</v>
      </c>
      <c r="AN331" s="182">
        <f t="shared" ref="AN331:AN341" si="377">+AI331-AK331</f>
        <v>4334730</v>
      </c>
      <c r="AO331" s="182">
        <f t="shared" ref="AO331:AO341" si="378">+AB331-AI331</f>
        <v>2097800</v>
      </c>
      <c r="AP331" s="182"/>
      <c r="AQ331" s="417"/>
    </row>
    <row r="332" spans="1:43" s="380" customFormat="1" ht="16.5" customHeight="1" x14ac:dyDescent="0.25">
      <c r="A332" s="175"/>
      <c r="B332" s="341" t="s">
        <v>2035</v>
      </c>
      <c r="C332" s="375" t="s">
        <v>2935</v>
      </c>
      <c r="D332" s="376">
        <v>45775</v>
      </c>
      <c r="E332" s="529">
        <v>71</v>
      </c>
      <c r="F332" s="378" t="s">
        <v>121</v>
      </c>
      <c r="G332" s="378" t="s">
        <v>2373</v>
      </c>
      <c r="H332" s="378" t="s">
        <v>2167</v>
      </c>
      <c r="I332" s="378"/>
      <c r="J332" s="378">
        <v>6</v>
      </c>
      <c r="K332" s="378">
        <v>40</v>
      </c>
      <c r="L332" s="416">
        <v>45824</v>
      </c>
      <c r="M332" s="344">
        <v>2.0833333333333332E-2</v>
      </c>
      <c r="N332" s="416">
        <v>45829</v>
      </c>
      <c r="O332" s="379">
        <v>0.83333333333333337</v>
      </c>
      <c r="P332" s="381" t="s">
        <v>2371</v>
      </c>
      <c r="Q332" s="378">
        <v>3204976624</v>
      </c>
      <c r="R332" s="333" t="s">
        <v>2764</v>
      </c>
      <c r="S332" s="393">
        <v>91742</v>
      </c>
      <c r="T332" s="393">
        <v>142411</v>
      </c>
      <c r="U332" s="336">
        <v>414</v>
      </c>
      <c r="V332" s="181" t="str">
        <f>VLOOKUP(U332,MOVIL!$C$7:CA425,2,0)</f>
        <v>NUX774</v>
      </c>
      <c r="W332" s="181" t="str">
        <f>VLOOKUP(U332,MOVIL!$C$7:$BX$200,5,0)</f>
        <v>AREVALO ESGUERRA MICHAEL ANDRES</v>
      </c>
      <c r="X332" s="309">
        <f>VLOOKUP(V332,MOVIL!$D$7:BY427,6,0)</f>
        <v>3005184215</v>
      </c>
      <c r="Y332" s="336">
        <v>8361296</v>
      </c>
      <c r="Z332" s="181"/>
      <c r="AA332" s="181"/>
      <c r="AB332" s="530">
        <f t="shared" si="342"/>
        <v>8361296</v>
      </c>
      <c r="AC332" s="181">
        <v>15</v>
      </c>
      <c r="AD332" s="181"/>
      <c r="AE332" s="181"/>
      <c r="AF332" s="470" t="str">
        <f>VLOOKUP(U332,MOVIL!$C:$CG,3,0)</f>
        <v>SOCIO</v>
      </c>
      <c r="AG332" s="110">
        <f t="shared" si="370"/>
        <v>8361296</v>
      </c>
      <c r="AH332" s="110">
        <f t="shared" si="371"/>
        <v>414</v>
      </c>
      <c r="AI332" s="182">
        <f t="shared" si="372"/>
        <v>7526000</v>
      </c>
      <c r="AJ332" s="184" t="str">
        <f t="shared" si="373"/>
        <v>7,5%</v>
      </c>
      <c r="AK332" s="182">
        <f t="shared" si="374"/>
        <v>564450</v>
      </c>
      <c r="AL332" s="182">
        <f t="shared" si="375"/>
        <v>263410</v>
      </c>
      <c r="AM332" s="182">
        <f t="shared" si="376"/>
        <v>31157.639999999996</v>
      </c>
      <c r="AN332" s="182">
        <f t="shared" si="377"/>
        <v>6961550</v>
      </c>
      <c r="AO332" s="182">
        <f t="shared" si="378"/>
        <v>835296</v>
      </c>
      <c r="AP332" s="182"/>
      <c r="AQ332" s="417"/>
    </row>
    <row r="333" spans="1:43" s="380" customFormat="1" ht="16.5" customHeight="1" x14ac:dyDescent="0.25">
      <c r="A333" s="175">
        <v>6</v>
      </c>
      <c r="B333" s="341" t="s">
        <v>2133</v>
      </c>
      <c r="C333" s="375" t="s">
        <v>2935</v>
      </c>
      <c r="D333" s="376">
        <v>45793</v>
      </c>
      <c r="E333" s="529">
        <v>32</v>
      </c>
      <c r="F333" s="378" t="s">
        <v>82</v>
      </c>
      <c r="G333" s="378" t="s">
        <v>2483</v>
      </c>
      <c r="H333" s="378" t="s">
        <v>2212</v>
      </c>
      <c r="I333" s="378"/>
      <c r="J333" s="378">
        <v>5</v>
      </c>
      <c r="K333" s="378">
        <v>38</v>
      </c>
      <c r="L333" s="416">
        <v>45824</v>
      </c>
      <c r="M333" s="344">
        <v>0.25</v>
      </c>
      <c r="N333" s="416">
        <v>45828</v>
      </c>
      <c r="O333" s="379">
        <v>0.54166666666666663</v>
      </c>
      <c r="P333" s="381" t="s">
        <v>2484</v>
      </c>
      <c r="Q333" s="378">
        <v>3042019086</v>
      </c>
      <c r="R333" s="333" t="s">
        <v>2763</v>
      </c>
      <c r="S333" s="393">
        <v>91743</v>
      </c>
      <c r="T333" s="393">
        <v>142384</v>
      </c>
      <c r="U333" s="336">
        <v>410</v>
      </c>
      <c r="V333" s="181" t="str">
        <f>VLOOKUP(U333,MOVIL!$C$7:CA426,2,0)</f>
        <v>EXZ634</v>
      </c>
      <c r="W333" s="181" t="str">
        <f>VLOOKUP(U333,MOVIL!$C$7:$BX$200,5,0)</f>
        <v>RAUL CONTRERAS RODRIGUEZ</v>
      </c>
      <c r="X333" s="309">
        <f>VLOOKUP(V333,MOVIL!$D$7:BY428,6,0)</f>
        <v>3103397257</v>
      </c>
      <c r="Y333" s="336">
        <v>7364000</v>
      </c>
      <c r="Z333" s="181"/>
      <c r="AA333" s="181"/>
      <c r="AB333" s="530">
        <f t="shared" si="342"/>
        <v>7364000</v>
      </c>
      <c r="AC333" s="181">
        <v>16</v>
      </c>
      <c r="AD333" s="181"/>
      <c r="AE333" s="181"/>
      <c r="AF333" s="470" t="str">
        <f>VLOOKUP(U333,MOVIL!$C:$CG,3,0)</f>
        <v>SOCIO</v>
      </c>
      <c r="AG333" s="110">
        <f t="shared" si="370"/>
        <v>7364000</v>
      </c>
      <c r="AH333" s="110">
        <f t="shared" si="371"/>
        <v>410</v>
      </c>
      <c r="AI333" s="182">
        <f t="shared" si="372"/>
        <v>6628000</v>
      </c>
      <c r="AJ333" s="184" t="str">
        <f t="shared" si="373"/>
        <v>7,5%</v>
      </c>
      <c r="AK333" s="182">
        <f t="shared" si="374"/>
        <v>497100</v>
      </c>
      <c r="AL333" s="182">
        <f t="shared" si="375"/>
        <v>231980.00000000003</v>
      </c>
      <c r="AM333" s="182">
        <f t="shared" si="376"/>
        <v>27439.919999999998</v>
      </c>
      <c r="AN333" s="182">
        <f t="shared" si="377"/>
        <v>6130900</v>
      </c>
      <c r="AO333" s="182">
        <f t="shared" si="378"/>
        <v>736000</v>
      </c>
      <c r="AP333" s="182"/>
      <c r="AQ333" s="417"/>
    </row>
    <row r="334" spans="1:43" s="380" customFormat="1" ht="16.5" customHeight="1" x14ac:dyDescent="0.25">
      <c r="A334" s="175">
        <v>2</v>
      </c>
      <c r="B334" s="341" t="s">
        <v>2145</v>
      </c>
      <c r="C334" s="375" t="s">
        <v>2935</v>
      </c>
      <c r="D334" s="376">
        <v>45798</v>
      </c>
      <c r="E334" s="529">
        <v>149</v>
      </c>
      <c r="F334" s="378" t="s">
        <v>212</v>
      </c>
      <c r="G334" s="378" t="s">
        <v>212</v>
      </c>
      <c r="H334" s="378" t="s">
        <v>2288</v>
      </c>
      <c r="I334" s="378" t="s">
        <v>2046</v>
      </c>
      <c r="J334" s="378">
        <v>3</v>
      </c>
      <c r="K334" s="378">
        <v>35</v>
      </c>
      <c r="L334" s="416">
        <v>45824</v>
      </c>
      <c r="M334" s="344">
        <v>2.0833333333333332E-2</v>
      </c>
      <c r="N334" s="416">
        <v>45826</v>
      </c>
      <c r="O334" s="379">
        <v>0.58333333333333337</v>
      </c>
      <c r="P334" s="381" t="s">
        <v>2639</v>
      </c>
      <c r="Q334" s="378">
        <v>3118808017</v>
      </c>
      <c r="R334" s="333" t="s">
        <v>2696</v>
      </c>
      <c r="S334" s="393">
        <v>91744</v>
      </c>
      <c r="T334" s="393">
        <v>142385</v>
      </c>
      <c r="U334" s="336">
        <v>332</v>
      </c>
      <c r="V334" s="181" t="str">
        <f>VLOOKUP(U334,MOVIL!$C$7:CA427,2,0)</f>
        <v>EXX669</v>
      </c>
      <c r="W334" s="181" t="str">
        <f>VLOOKUP(U334,MOVIL!$C$7:$BX$200,5,0)</f>
        <v>DUEÑAS SOTO EDGAR ALFONSO</v>
      </c>
      <c r="X334" s="309">
        <f>VLOOKUP(V334,MOVIL!$D$7:BY429,6,0)</f>
        <v>3192732121</v>
      </c>
      <c r="Y334" s="336">
        <v>2630000</v>
      </c>
      <c r="Z334" s="181">
        <v>1</v>
      </c>
      <c r="AA334" s="181">
        <v>1367600</v>
      </c>
      <c r="AB334" s="530">
        <f t="shared" si="342"/>
        <v>3997600</v>
      </c>
      <c r="AC334" s="181">
        <v>17</v>
      </c>
      <c r="AD334" s="181"/>
      <c r="AE334" s="181"/>
      <c r="AF334" s="470" t="str">
        <f>VLOOKUP(U334,MOVIL!$C:$CG,3,0)</f>
        <v>SOCIO</v>
      </c>
      <c r="AG334" s="110">
        <f t="shared" si="370"/>
        <v>3997600</v>
      </c>
      <c r="AH334" s="110">
        <f t="shared" si="371"/>
        <v>332</v>
      </c>
      <c r="AI334" s="182">
        <f t="shared" si="372"/>
        <v>3598000</v>
      </c>
      <c r="AJ334" s="184" t="str">
        <f t="shared" si="373"/>
        <v>7,5%</v>
      </c>
      <c r="AK334" s="182">
        <f t="shared" si="374"/>
        <v>269850</v>
      </c>
      <c r="AL334" s="182">
        <f t="shared" si="375"/>
        <v>125930.00000000001</v>
      </c>
      <c r="AM334" s="182">
        <f t="shared" si="376"/>
        <v>14895.72</v>
      </c>
      <c r="AN334" s="182">
        <f t="shared" si="377"/>
        <v>3328150</v>
      </c>
      <c r="AO334" s="182">
        <f t="shared" si="378"/>
        <v>399600</v>
      </c>
      <c r="AP334" s="182"/>
      <c r="AQ334" s="417"/>
    </row>
    <row r="335" spans="1:43" s="380" customFormat="1" ht="16.5" hidden="1" customHeight="1" x14ac:dyDescent="0.25">
      <c r="A335" s="175"/>
      <c r="B335" s="341"/>
      <c r="C335" s="375" t="s">
        <v>2936</v>
      </c>
      <c r="D335" s="376">
        <v>45806</v>
      </c>
      <c r="E335" s="377">
        <v>72</v>
      </c>
      <c r="F335" s="378" t="s">
        <v>2700</v>
      </c>
      <c r="G335" s="378" t="s">
        <v>2700</v>
      </c>
      <c r="H335" s="378" t="s">
        <v>2701</v>
      </c>
      <c r="I335" s="378" t="s">
        <v>2530</v>
      </c>
      <c r="J335" s="378">
        <v>5</v>
      </c>
      <c r="K335" s="378">
        <v>40</v>
      </c>
      <c r="L335" s="416">
        <v>45824</v>
      </c>
      <c r="M335" s="344">
        <v>0.25</v>
      </c>
      <c r="N335" s="416">
        <v>45828</v>
      </c>
      <c r="O335" s="379">
        <v>0.79166666666666663</v>
      </c>
      <c r="P335" s="381" t="s">
        <v>2699</v>
      </c>
      <c r="Q335" s="378">
        <v>3138549298</v>
      </c>
      <c r="R335" s="333" t="s">
        <v>2765</v>
      </c>
      <c r="S335" s="393">
        <v>91745</v>
      </c>
      <c r="T335" s="393">
        <v>142387</v>
      </c>
      <c r="U335" s="336">
        <v>474</v>
      </c>
      <c r="V335" s="181" t="str">
        <f>VLOOKUP(U335,MOVIL!$C$7:CA428,2,0)</f>
        <v>LZM475</v>
      </c>
      <c r="W335" s="181" t="str">
        <f>VLOOKUP(U335,MOVIL!$C$7:$BX$200,5,0)</f>
        <v>LOZADA JAIME ALFREDO</v>
      </c>
      <c r="X335" s="309">
        <f>VLOOKUP(V335,MOVIL!$D$7:BY430,6,0)</f>
        <v>3219889152</v>
      </c>
      <c r="Y335" s="336">
        <v>10453724</v>
      </c>
      <c r="Z335" s="181"/>
      <c r="AA335" s="181"/>
      <c r="AB335" s="182">
        <f t="shared" si="342"/>
        <v>10453724</v>
      </c>
      <c r="AC335" s="181"/>
      <c r="AD335" s="181"/>
      <c r="AE335" s="181"/>
      <c r="AF335" s="470" t="str">
        <f>VLOOKUP(U335,MOVIL!$C:$CG,3,0)</f>
        <v>SOCIO</v>
      </c>
      <c r="AG335" s="110">
        <f t="shared" si="370"/>
        <v>10453724</v>
      </c>
      <c r="AH335" s="110">
        <f t="shared" si="371"/>
        <v>474</v>
      </c>
      <c r="AI335" s="182">
        <f t="shared" si="372"/>
        <v>9409000</v>
      </c>
      <c r="AJ335" s="184" t="str">
        <f t="shared" si="373"/>
        <v>7,5%</v>
      </c>
      <c r="AK335" s="182">
        <f t="shared" si="374"/>
        <v>705675</v>
      </c>
      <c r="AL335" s="182">
        <f t="shared" si="375"/>
        <v>329315.00000000006</v>
      </c>
      <c r="AM335" s="182">
        <f t="shared" si="376"/>
        <v>38953.259999999995</v>
      </c>
      <c r="AN335" s="182">
        <f t="shared" si="377"/>
        <v>8703325</v>
      </c>
      <c r="AO335" s="182">
        <f t="shared" si="378"/>
        <v>1044724</v>
      </c>
      <c r="AP335" s="182"/>
      <c r="AQ335" s="417"/>
    </row>
    <row r="336" spans="1:43" s="380" customFormat="1" ht="16.5" hidden="1" customHeight="1" x14ac:dyDescent="0.25">
      <c r="A336" s="175"/>
      <c r="B336" s="341"/>
      <c r="C336" s="375" t="s">
        <v>2936</v>
      </c>
      <c r="D336" s="376">
        <v>45806</v>
      </c>
      <c r="E336" s="377">
        <v>72</v>
      </c>
      <c r="F336" s="378" t="s">
        <v>2700</v>
      </c>
      <c r="G336" s="378" t="s">
        <v>2700</v>
      </c>
      <c r="H336" s="378" t="s">
        <v>2701</v>
      </c>
      <c r="I336" s="378" t="s">
        <v>2530</v>
      </c>
      <c r="J336" s="378">
        <v>5</v>
      </c>
      <c r="K336" s="378">
        <v>40</v>
      </c>
      <c r="L336" s="416">
        <v>45824</v>
      </c>
      <c r="M336" s="344">
        <v>0.25</v>
      </c>
      <c r="N336" s="416">
        <v>45828</v>
      </c>
      <c r="O336" s="379">
        <v>0.79166666666666663</v>
      </c>
      <c r="P336" s="381" t="s">
        <v>2699</v>
      </c>
      <c r="Q336" s="378">
        <v>3138549298</v>
      </c>
      <c r="R336" s="179" t="s">
        <v>2765</v>
      </c>
      <c r="S336" s="393">
        <v>91745</v>
      </c>
      <c r="T336" s="393">
        <v>142388</v>
      </c>
      <c r="U336" s="336">
        <v>348</v>
      </c>
      <c r="V336" s="181" t="str">
        <f>VLOOKUP(U336,MOVIL!$C$7:CA429,2,0)</f>
        <v>WMZ407</v>
      </c>
      <c r="W336" s="181" t="str">
        <f>VLOOKUP(U336,MOVIL!$C$7:$BX$200,5,0)</f>
        <v>CARVAJAL AVILA LUIS CAMILO</v>
      </c>
      <c r="X336" s="309">
        <f>VLOOKUP(V336,MOVIL!$D$7:BY431,6,0)</f>
        <v>3204961451</v>
      </c>
      <c r="Y336" s="336">
        <v>10453724</v>
      </c>
      <c r="Z336" s="181"/>
      <c r="AA336" s="181"/>
      <c r="AB336" s="182">
        <f t="shared" si="342"/>
        <v>10453724</v>
      </c>
      <c r="AC336" s="181"/>
      <c r="AD336" s="181"/>
      <c r="AE336" s="181"/>
      <c r="AF336" s="470" t="str">
        <f>VLOOKUP(U336,MOVIL!$C:$CG,3,0)</f>
        <v>SOCIO</v>
      </c>
      <c r="AG336" s="110">
        <f t="shared" si="370"/>
        <v>10453724</v>
      </c>
      <c r="AH336" s="110">
        <f t="shared" si="371"/>
        <v>348</v>
      </c>
      <c r="AI336" s="182">
        <f t="shared" si="372"/>
        <v>9409000</v>
      </c>
      <c r="AJ336" s="184" t="str">
        <f t="shared" si="373"/>
        <v>7,5%</v>
      </c>
      <c r="AK336" s="182">
        <f t="shared" si="374"/>
        <v>705675</v>
      </c>
      <c r="AL336" s="182">
        <f t="shared" si="375"/>
        <v>329315.00000000006</v>
      </c>
      <c r="AM336" s="182">
        <f t="shared" si="376"/>
        <v>38953.259999999995</v>
      </c>
      <c r="AN336" s="182">
        <f t="shared" si="377"/>
        <v>8703325</v>
      </c>
      <c r="AO336" s="182">
        <f t="shared" si="378"/>
        <v>1044724</v>
      </c>
      <c r="AP336" s="182"/>
      <c r="AQ336" s="417"/>
    </row>
    <row r="337" spans="1:43" s="380" customFormat="1" ht="16.5" hidden="1" customHeight="1" x14ac:dyDescent="0.25">
      <c r="A337" s="175"/>
      <c r="B337" s="341"/>
      <c r="C337" s="375" t="s">
        <v>2936</v>
      </c>
      <c r="D337" s="376">
        <v>45806</v>
      </c>
      <c r="E337" s="377">
        <v>72</v>
      </c>
      <c r="F337" s="378" t="s">
        <v>2700</v>
      </c>
      <c r="G337" s="378" t="s">
        <v>2700</v>
      </c>
      <c r="H337" s="378" t="s">
        <v>2701</v>
      </c>
      <c r="I337" s="378" t="s">
        <v>2530</v>
      </c>
      <c r="J337" s="378">
        <v>5</v>
      </c>
      <c r="K337" s="378">
        <v>10</v>
      </c>
      <c r="L337" s="416">
        <v>45824</v>
      </c>
      <c r="M337" s="344">
        <v>0.25</v>
      </c>
      <c r="N337" s="416">
        <v>45828</v>
      </c>
      <c r="O337" s="379">
        <v>0.79166666666666663</v>
      </c>
      <c r="P337" s="381" t="s">
        <v>2699</v>
      </c>
      <c r="Q337" s="378">
        <v>3138549298</v>
      </c>
      <c r="R337" s="179" t="s">
        <v>2765</v>
      </c>
      <c r="S337" s="393">
        <v>91745</v>
      </c>
      <c r="T337" s="393">
        <v>142388</v>
      </c>
      <c r="U337" s="336">
        <v>333</v>
      </c>
      <c r="V337" s="181" t="str">
        <f>VLOOKUP(U337,MOVIL!$C$7:CA430,2,0)</f>
        <v>PMW 260</v>
      </c>
      <c r="W337" s="181" t="str">
        <f>VLOOKUP(U337,MOVIL!$C$7:$BX$200,5,0)</f>
        <v>MALDONADO CARLOS MARIO</v>
      </c>
      <c r="X337" s="309" t="str">
        <f>VLOOKUP(V337,MOVIL!$D$7:BY432,6,0)</f>
        <v>315 6454509</v>
      </c>
      <c r="Y337" s="336">
        <v>7153600</v>
      </c>
      <c r="Z337" s="181"/>
      <c r="AA337" s="181"/>
      <c r="AB337" s="182">
        <f t="shared" si="342"/>
        <v>7153600</v>
      </c>
      <c r="AC337" s="181"/>
      <c r="AD337" s="181"/>
      <c r="AE337" s="181"/>
      <c r="AF337" s="470" t="str">
        <f>VLOOKUP(U337,MOVIL!$C:$CG,3,0)</f>
        <v>SOCIO</v>
      </c>
      <c r="AG337" s="110">
        <f t="shared" si="370"/>
        <v>7153600</v>
      </c>
      <c r="AH337" s="110">
        <f t="shared" si="371"/>
        <v>333</v>
      </c>
      <c r="AI337" s="182">
        <f t="shared" si="372"/>
        <v>6439000</v>
      </c>
      <c r="AJ337" s="184" t="str">
        <f t="shared" si="373"/>
        <v>7,5%</v>
      </c>
      <c r="AK337" s="182">
        <f t="shared" si="374"/>
        <v>482925</v>
      </c>
      <c r="AL337" s="182">
        <f t="shared" si="375"/>
        <v>225365.00000000003</v>
      </c>
      <c r="AM337" s="182">
        <f t="shared" si="376"/>
        <v>26657.46</v>
      </c>
      <c r="AN337" s="182">
        <f t="shared" si="377"/>
        <v>5956075</v>
      </c>
      <c r="AO337" s="182">
        <f t="shared" si="378"/>
        <v>714600</v>
      </c>
      <c r="AP337" s="182"/>
      <c r="AQ337" s="417"/>
    </row>
    <row r="338" spans="1:43" s="380" customFormat="1" ht="16.5" hidden="1" customHeight="1" x14ac:dyDescent="0.25">
      <c r="A338" s="175"/>
      <c r="B338" s="341"/>
      <c r="C338" s="330" t="s">
        <v>2937</v>
      </c>
      <c r="D338" s="376">
        <v>45817</v>
      </c>
      <c r="E338" s="377">
        <v>30</v>
      </c>
      <c r="F338" s="378" t="s">
        <v>2710</v>
      </c>
      <c r="G338" s="378" t="s">
        <v>2710</v>
      </c>
      <c r="H338" s="378" t="s">
        <v>1968</v>
      </c>
      <c r="I338" s="378" t="s">
        <v>1940</v>
      </c>
      <c r="J338" s="378">
        <v>3</v>
      </c>
      <c r="K338" s="378">
        <v>30</v>
      </c>
      <c r="L338" s="416">
        <v>45824</v>
      </c>
      <c r="M338" s="344">
        <v>0.1875</v>
      </c>
      <c r="N338" s="416">
        <v>45826</v>
      </c>
      <c r="O338" s="379" t="s">
        <v>2172</v>
      </c>
      <c r="P338" s="381" t="s">
        <v>2431</v>
      </c>
      <c r="Q338" s="378">
        <v>3112742731</v>
      </c>
      <c r="R338" s="179" t="s">
        <v>2760</v>
      </c>
      <c r="S338" s="393">
        <v>91746</v>
      </c>
      <c r="T338" s="393">
        <v>142390</v>
      </c>
      <c r="U338" s="336">
        <v>467</v>
      </c>
      <c r="V338" s="181" t="str">
        <f>VLOOKUP(U338,MOVIL!$C$7:CA429,2,0)</f>
        <v>LZM383</v>
      </c>
      <c r="W338" s="181" t="str">
        <f>VLOOKUP(U338,MOVIL!$C$7:$BX$200,5,0)</f>
        <v>CARREÑO AMAYA ELI</v>
      </c>
      <c r="X338" s="309">
        <f>VLOOKUP(V338,MOVIL!$D$7:BY431,6,0)</f>
        <v>3133608820</v>
      </c>
      <c r="Y338" s="336">
        <v>3773300</v>
      </c>
      <c r="Z338" s="181"/>
      <c r="AA338" s="181"/>
      <c r="AB338" s="182">
        <f t="shared" si="342"/>
        <v>3773300</v>
      </c>
      <c r="AC338" s="181"/>
      <c r="AD338" s="181"/>
      <c r="AE338" s="181"/>
      <c r="AF338" s="470" t="str">
        <f>VLOOKUP(U338,MOVIL!$C:$CG,3,0)</f>
        <v>SOCIO</v>
      </c>
      <c r="AG338" s="110">
        <f t="shared" si="370"/>
        <v>3773300</v>
      </c>
      <c r="AH338" s="110">
        <f t="shared" si="371"/>
        <v>467</v>
      </c>
      <c r="AI338" s="182">
        <f t="shared" si="372"/>
        <v>3396000</v>
      </c>
      <c r="AJ338" s="184" t="str">
        <f t="shared" si="373"/>
        <v>7,5%</v>
      </c>
      <c r="AK338" s="182">
        <f t="shared" si="374"/>
        <v>254700</v>
      </c>
      <c r="AL338" s="182">
        <f t="shared" si="375"/>
        <v>118860.00000000001</v>
      </c>
      <c r="AM338" s="182">
        <f t="shared" si="376"/>
        <v>14059.439999999999</v>
      </c>
      <c r="AN338" s="182">
        <f t="shared" si="377"/>
        <v>3141300</v>
      </c>
      <c r="AO338" s="182">
        <f t="shared" si="378"/>
        <v>377300</v>
      </c>
      <c r="AP338" s="182"/>
      <c r="AQ338" s="417"/>
    </row>
    <row r="339" spans="1:43" s="380" customFormat="1" ht="16.5" hidden="1" customHeight="1" x14ac:dyDescent="0.25">
      <c r="A339" s="175"/>
      <c r="B339" s="341"/>
      <c r="C339" s="330" t="s">
        <v>2937</v>
      </c>
      <c r="D339" s="376">
        <v>45817</v>
      </c>
      <c r="E339" s="377">
        <v>30</v>
      </c>
      <c r="F339" s="378" t="s">
        <v>2710</v>
      </c>
      <c r="G339" s="378" t="s">
        <v>2710</v>
      </c>
      <c r="H339" s="378" t="s">
        <v>1968</v>
      </c>
      <c r="I339" s="378" t="s">
        <v>1940</v>
      </c>
      <c r="J339" s="378">
        <v>3</v>
      </c>
      <c r="K339" s="378">
        <v>30</v>
      </c>
      <c r="L339" s="416">
        <v>45824</v>
      </c>
      <c r="M339" s="344">
        <v>0.1875</v>
      </c>
      <c r="N339" s="416">
        <v>45826</v>
      </c>
      <c r="O339" s="379" t="s">
        <v>2172</v>
      </c>
      <c r="P339" s="381" t="s">
        <v>2431</v>
      </c>
      <c r="Q339" s="378">
        <v>3112742731</v>
      </c>
      <c r="R339" s="179" t="s">
        <v>2760</v>
      </c>
      <c r="S339" s="393">
        <v>91746</v>
      </c>
      <c r="T339" s="393">
        <v>142391</v>
      </c>
      <c r="U339" s="336">
        <v>495</v>
      </c>
      <c r="V339" s="181" t="str">
        <f>VLOOKUP(U339,MOVIL!$C$7:CA430,2,0)</f>
        <v>NOX319</v>
      </c>
      <c r="W339" s="181" t="str">
        <f>VLOOKUP(U339,MOVIL!$C$7:$BX$200,5,0)</f>
        <v>PINZON ARAQUE TEOFILO</v>
      </c>
      <c r="X339" s="309">
        <f>VLOOKUP(V339,MOVIL!$D$7:BY432,6,0)</f>
        <v>3102847456</v>
      </c>
      <c r="Y339" s="336">
        <v>3773300</v>
      </c>
      <c r="Z339" s="181"/>
      <c r="AA339" s="181"/>
      <c r="AB339" s="182">
        <f t="shared" si="342"/>
        <v>3773300</v>
      </c>
      <c r="AC339" s="181"/>
      <c r="AD339" s="181"/>
      <c r="AE339" s="181"/>
      <c r="AF339" s="470" t="str">
        <f>VLOOKUP(U339,MOVIL!$C:$CG,3,0)</f>
        <v>SOCIO</v>
      </c>
      <c r="AG339" s="110">
        <f t="shared" si="370"/>
        <v>3773300</v>
      </c>
      <c r="AH339" s="110">
        <f t="shared" si="371"/>
        <v>495</v>
      </c>
      <c r="AI339" s="182">
        <f t="shared" si="372"/>
        <v>3396000</v>
      </c>
      <c r="AJ339" s="184" t="str">
        <f t="shared" si="373"/>
        <v>7,5%</v>
      </c>
      <c r="AK339" s="182">
        <f t="shared" si="374"/>
        <v>254700</v>
      </c>
      <c r="AL339" s="182">
        <f t="shared" si="375"/>
        <v>118860.00000000001</v>
      </c>
      <c r="AM339" s="182">
        <f t="shared" si="376"/>
        <v>14059.439999999999</v>
      </c>
      <c r="AN339" s="182">
        <f t="shared" si="377"/>
        <v>3141300</v>
      </c>
      <c r="AO339" s="182">
        <f t="shared" si="378"/>
        <v>377300</v>
      </c>
      <c r="AP339" s="182"/>
      <c r="AQ339" s="417"/>
    </row>
    <row r="340" spans="1:43" s="380" customFormat="1" ht="16.5" hidden="1" customHeight="1" x14ac:dyDescent="0.25">
      <c r="A340" s="175"/>
      <c r="B340" s="341"/>
      <c r="C340" s="330" t="s">
        <v>2937</v>
      </c>
      <c r="D340" s="376">
        <v>45817</v>
      </c>
      <c r="E340" s="377">
        <v>32</v>
      </c>
      <c r="F340" s="378" t="s">
        <v>82</v>
      </c>
      <c r="G340" s="378" t="s">
        <v>82</v>
      </c>
      <c r="H340" s="378" t="s">
        <v>2978</v>
      </c>
      <c r="I340" s="378" t="s">
        <v>1940</v>
      </c>
      <c r="J340" s="378">
        <v>4</v>
      </c>
      <c r="K340" s="378">
        <v>30</v>
      </c>
      <c r="L340" s="416">
        <v>45824</v>
      </c>
      <c r="M340" s="344">
        <v>4.1666666666666664E-2</v>
      </c>
      <c r="N340" s="416">
        <v>45827</v>
      </c>
      <c r="O340" s="379">
        <v>0.875</v>
      </c>
      <c r="P340" s="381" t="s">
        <v>2705</v>
      </c>
      <c r="Q340" s="378">
        <v>3204159341</v>
      </c>
      <c r="R340" s="179" t="s">
        <v>2761</v>
      </c>
      <c r="S340" s="393">
        <v>91747</v>
      </c>
      <c r="T340" s="393">
        <v>142392</v>
      </c>
      <c r="U340" s="336">
        <v>480</v>
      </c>
      <c r="V340" s="181" t="str">
        <f>VLOOKUP(U340,MOVIL!$C$7:CA429,2,0)</f>
        <v>LZO022</v>
      </c>
      <c r="W340" s="181" t="str">
        <f>VLOOKUP(U340,MOVIL!$C$7:$BX$200,5,0)</f>
        <v>SALAMANCA FERNANDEZ MAURICIO</v>
      </c>
      <c r="X340" s="309">
        <f>VLOOKUP(V340,MOVIL!$D$7:BY431,6,0)</f>
        <v>3166710509</v>
      </c>
      <c r="Y340" s="336">
        <v>6995800</v>
      </c>
      <c r="Z340" s="181"/>
      <c r="AA340" s="181"/>
      <c r="AB340" s="182">
        <f t="shared" si="342"/>
        <v>6995800</v>
      </c>
      <c r="AC340" s="181"/>
      <c r="AD340" s="181"/>
      <c r="AE340" s="181"/>
      <c r="AF340" s="470" t="str">
        <f>VLOOKUP(U340,MOVIL!$C:$CG,3,0)</f>
        <v>SOCIO</v>
      </c>
      <c r="AG340" s="110">
        <f t="shared" si="370"/>
        <v>6995800</v>
      </c>
      <c r="AH340" s="110">
        <f t="shared" si="371"/>
        <v>480</v>
      </c>
      <c r="AI340" s="182">
        <f t="shared" si="372"/>
        <v>6297000</v>
      </c>
      <c r="AJ340" s="184" t="str">
        <f t="shared" si="373"/>
        <v>7,5%</v>
      </c>
      <c r="AK340" s="182">
        <f t="shared" si="374"/>
        <v>472275</v>
      </c>
      <c r="AL340" s="182">
        <f t="shared" si="375"/>
        <v>220395.00000000003</v>
      </c>
      <c r="AM340" s="182">
        <f t="shared" si="376"/>
        <v>26069.579999999998</v>
      </c>
      <c r="AN340" s="182">
        <f t="shared" si="377"/>
        <v>5824725</v>
      </c>
      <c r="AO340" s="182">
        <f t="shared" si="378"/>
        <v>698800</v>
      </c>
      <c r="AP340" s="182"/>
      <c r="AQ340" s="417"/>
    </row>
    <row r="341" spans="1:43" s="380" customFormat="1" ht="16.5" hidden="1" customHeight="1" x14ac:dyDescent="0.25">
      <c r="A341" s="175"/>
      <c r="B341" s="341"/>
      <c r="C341" s="330" t="s">
        <v>2937</v>
      </c>
      <c r="D341" s="376">
        <v>45817</v>
      </c>
      <c r="E341" s="377">
        <v>32</v>
      </c>
      <c r="F341" s="378" t="s">
        <v>82</v>
      </c>
      <c r="G341" s="378" t="s">
        <v>82</v>
      </c>
      <c r="H341" s="378" t="s">
        <v>2978</v>
      </c>
      <c r="I341" s="378" t="s">
        <v>1940</v>
      </c>
      <c r="J341" s="378">
        <v>4</v>
      </c>
      <c r="K341" s="378">
        <v>30</v>
      </c>
      <c r="L341" s="416">
        <v>45824</v>
      </c>
      <c r="M341" s="344">
        <v>4.1666666666666664E-2</v>
      </c>
      <c r="N341" s="416">
        <v>45827</v>
      </c>
      <c r="O341" s="379">
        <v>0.875</v>
      </c>
      <c r="P341" s="381" t="s">
        <v>2705</v>
      </c>
      <c r="Q341" s="378">
        <v>3204159341</v>
      </c>
      <c r="R341" s="179" t="s">
        <v>2761</v>
      </c>
      <c r="S341" s="393">
        <v>91747</v>
      </c>
      <c r="T341" s="393">
        <v>142410</v>
      </c>
      <c r="U341" s="336">
        <v>207</v>
      </c>
      <c r="V341" s="181" t="str">
        <f>VLOOKUP(U341,MOVIL!$C$7:CA430,2,0)</f>
        <v>EXX683</v>
      </c>
      <c r="W341" s="181" t="str">
        <f>VLOOKUP(U341,MOVIL!$C$7:$BX$200,5,0)</f>
        <v xml:space="preserve">CAÑIZARES CHACON RICARDO </v>
      </c>
      <c r="X341" s="309">
        <f>VLOOKUP(V341,MOVIL!$D$7:BY432,6,0)</f>
        <v>3112696561</v>
      </c>
      <c r="Y341" s="336">
        <v>6995800</v>
      </c>
      <c r="Z341" s="181"/>
      <c r="AA341" s="181"/>
      <c r="AB341" s="182">
        <f t="shared" si="342"/>
        <v>6995800</v>
      </c>
      <c r="AC341" s="181"/>
      <c r="AD341" s="181"/>
      <c r="AE341" s="181"/>
      <c r="AF341" s="470" t="str">
        <f>VLOOKUP(U341,MOVIL!$C:$CG,3,0)</f>
        <v>SOCIO</v>
      </c>
      <c r="AG341" s="110">
        <f t="shared" si="370"/>
        <v>6995800</v>
      </c>
      <c r="AH341" s="110">
        <f t="shared" si="371"/>
        <v>207</v>
      </c>
      <c r="AI341" s="182">
        <f t="shared" si="372"/>
        <v>6297000</v>
      </c>
      <c r="AJ341" s="184" t="str">
        <f t="shared" si="373"/>
        <v>7,5%</v>
      </c>
      <c r="AK341" s="182">
        <f t="shared" si="374"/>
        <v>472275</v>
      </c>
      <c r="AL341" s="182">
        <f t="shared" si="375"/>
        <v>220395.00000000003</v>
      </c>
      <c r="AM341" s="182">
        <f t="shared" si="376"/>
        <v>26069.579999999998</v>
      </c>
      <c r="AN341" s="182">
        <f t="shared" si="377"/>
        <v>5824725</v>
      </c>
      <c r="AO341" s="182">
        <f t="shared" si="378"/>
        <v>698800</v>
      </c>
      <c r="AP341" s="182"/>
      <c r="AQ341" s="417"/>
    </row>
    <row r="342" spans="1:43" s="380" customFormat="1" ht="16.5" customHeight="1" x14ac:dyDescent="0.25">
      <c r="A342" s="175"/>
      <c r="B342" s="341" t="s">
        <v>2006</v>
      </c>
      <c r="C342" s="375" t="s">
        <v>2935</v>
      </c>
      <c r="D342" s="376">
        <v>45775</v>
      </c>
      <c r="E342" s="529">
        <v>132</v>
      </c>
      <c r="F342" s="378" t="s">
        <v>195</v>
      </c>
      <c r="G342" s="378" t="s">
        <v>2768</v>
      </c>
      <c r="H342" s="378" t="s">
        <v>2979</v>
      </c>
      <c r="I342" s="378"/>
      <c r="J342" s="378">
        <v>1</v>
      </c>
      <c r="K342" s="378">
        <v>19</v>
      </c>
      <c r="L342" s="416">
        <v>45825</v>
      </c>
      <c r="M342" s="344">
        <v>0.22916666666666666</v>
      </c>
      <c r="N342" s="416">
        <v>45825</v>
      </c>
      <c r="O342" s="379">
        <v>0.75</v>
      </c>
      <c r="P342" s="381" t="s">
        <v>2369</v>
      </c>
      <c r="Q342" s="378">
        <v>3013300945</v>
      </c>
      <c r="R342" s="179" t="s">
        <v>2769</v>
      </c>
      <c r="S342" s="393">
        <v>91767</v>
      </c>
      <c r="T342" s="393">
        <v>142437</v>
      </c>
      <c r="U342" s="336">
        <v>482</v>
      </c>
      <c r="V342" s="181" t="str">
        <f>VLOOKUP(U342,MOVIL!$C$7:CA431,2,0)</f>
        <v>PMV391</v>
      </c>
      <c r="W342" s="181" t="str">
        <f>VLOOKUP(U342,MOVIL!$C$7:$BX$200,5,0)</f>
        <v xml:space="preserve">HENAO JHON JAIRO </v>
      </c>
      <c r="X342" s="309" t="str">
        <f>VLOOKUP(V342,MOVIL!$D$7:BY433,6,0)</f>
        <v>311 5314584</v>
      </c>
      <c r="Y342" s="336">
        <v>1207696</v>
      </c>
      <c r="Z342" s="181"/>
      <c r="AA342" s="181"/>
      <c r="AB342" s="530">
        <f t="shared" si="342"/>
        <v>1207696</v>
      </c>
      <c r="AC342" s="181">
        <v>18</v>
      </c>
      <c r="AD342" s="181"/>
      <c r="AE342" s="181"/>
      <c r="AF342" s="309" t="str">
        <f>VLOOKUP(U342,MOVIL!$C:$CG,3,0)</f>
        <v>PROPIO</v>
      </c>
      <c r="AG342" s="110">
        <f>+AB342</f>
        <v>1207696</v>
      </c>
      <c r="AH342" s="110">
        <f>+U342</f>
        <v>482</v>
      </c>
      <c r="AI342" s="182">
        <f>AG342</f>
        <v>1207696</v>
      </c>
      <c r="AJ342" s="184" t="str">
        <f>IF(AF342="PROPIO","0%",IF(AF342="SOCIO","7,5%","11,5%"))</f>
        <v>0%</v>
      </c>
      <c r="AK342" s="182">
        <f>AI342</f>
        <v>1207696</v>
      </c>
      <c r="AL342" s="182">
        <f>+AI342*3.5%</f>
        <v>42269.36</v>
      </c>
      <c r="AM342" s="182">
        <f>+AI342*0.414%</f>
        <v>4999.8614399999997</v>
      </c>
      <c r="AN342" s="182">
        <f>+AI342-AK342</f>
        <v>0</v>
      </c>
      <c r="AO342" s="182">
        <f>+AB342-AI342</f>
        <v>0</v>
      </c>
      <c r="AP342" s="182"/>
      <c r="AQ342" s="417"/>
    </row>
    <row r="343" spans="1:43" s="380" customFormat="1" ht="16.5" hidden="1" customHeight="1" x14ac:dyDescent="0.25">
      <c r="A343" s="175">
        <v>4</v>
      </c>
      <c r="B343" s="341">
        <v>11</v>
      </c>
      <c r="C343" s="375" t="s">
        <v>1896</v>
      </c>
      <c r="D343" s="376">
        <v>45814</v>
      </c>
      <c r="E343" s="377">
        <v>232</v>
      </c>
      <c r="F343" s="378" t="s">
        <v>292</v>
      </c>
      <c r="G343" s="378" t="s">
        <v>2386</v>
      </c>
      <c r="H343" s="378" t="s">
        <v>1995</v>
      </c>
      <c r="I343" s="378" t="s">
        <v>2055</v>
      </c>
      <c r="J343" s="378">
        <v>5</v>
      </c>
      <c r="K343" s="378">
        <v>24</v>
      </c>
      <c r="L343" s="416">
        <v>45825</v>
      </c>
      <c r="M343" s="344">
        <v>0.20833333333333334</v>
      </c>
      <c r="N343" s="416">
        <v>45829</v>
      </c>
      <c r="O343" s="379">
        <v>0.79166666666666663</v>
      </c>
      <c r="P343" s="381" t="s">
        <v>1923</v>
      </c>
      <c r="Q343" s="378">
        <v>3157907431</v>
      </c>
      <c r="R343" s="333" t="s">
        <v>2767</v>
      </c>
      <c r="S343" s="393">
        <v>91768</v>
      </c>
      <c r="T343" s="393">
        <v>142438</v>
      </c>
      <c r="U343" s="336">
        <v>195</v>
      </c>
      <c r="V343" s="181" t="str">
        <f>VLOOKUP(U343,MOVIL!$C$7:CA432,2,0)</f>
        <v>EQP710</v>
      </c>
      <c r="W343" s="181" t="str">
        <f>VLOOKUP(U343,MOVIL!$C$7:$BX$200,5,0)</f>
        <v>CELY CORTES SIERVO</v>
      </c>
      <c r="X343" s="309">
        <f>VLOOKUP(V343,MOVIL!$D$7:BY434,6,0)</f>
        <v>3142328925</v>
      </c>
      <c r="Y343" s="336">
        <v>6154200</v>
      </c>
      <c r="Z343" s="181"/>
      <c r="AA343" s="181"/>
      <c r="AB343" s="182">
        <f t="shared" si="342"/>
        <v>6154200</v>
      </c>
      <c r="AC343" s="181"/>
      <c r="AD343" s="181"/>
      <c r="AE343" s="181"/>
      <c r="AF343" s="470" t="str">
        <f>VLOOKUP(U343,MOVIL!$C:$CG,3,0)</f>
        <v>SOCIO</v>
      </c>
      <c r="AG343" s="110">
        <f t="shared" ref="AG343:AG347" si="379">+AB343</f>
        <v>6154200</v>
      </c>
      <c r="AH343" s="110">
        <f t="shared" ref="AH343:AH347" si="380">+U343</f>
        <v>195</v>
      </c>
      <c r="AI343" s="182">
        <f t="shared" ref="AI343:AI347" si="381">ROUNDUP((IF(AF343="SOCIO",(AG343*0.9),(AG343*0.7))),-3)</f>
        <v>5539000</v>
      </c>
      <c r="AJ343" s="184" t="str">
        <f t="shared" ref="AJ343:AJ347" si="382">IF(AF343="PROPIO","0%",IF(AF343="SOCIO","7,5%","11,5%"))</f>
        <v>7,5%</v>
      </c>
      <c r="AK343" s="182">
        <f t="shared" ref="AK343:AK347" si="383">+AI343*AJ343</f>
        <v>415425</v>
      </c>
      <c r="AL343" s="182">
        <f t="shared" ref="AL343:AL347" si="384">+AI343*3.5%</f>
        <v>193865.00000000003</v>
      </c>
      <c r="AM343" s="182">
        <f t="shared" ref="AM343:AM347" si="385">+AI343*0.414%</f>
        <v>22931.46</v>
      </c>
      <c r="AN343" s="182">
        <f t="shared" ref="AN343:AN347" si="386">+AI343-AK343</f>
        <v>5123575</v>
      </c>
      <c r="AO343" s="182">
        <f t="shared" ref="AO343:AO347" si="387">+AB343-AI343</f>
        <v>615200</v>
      </c>
      <c r="AP343" s="182"/>
      <c r="AQ343" s="417"/>
    </row>
    <row r="344" spans="1:43" s="380" customFormat="1" ht="16.5" hidden="1" customHeight="1" x14ac:dyDescent="0.25">
      <c r="A344" s="175">
        <v>5</v>
      </c>
      <c r="B344" s="341">
        <v>11</v>
      </c>
      <c r="C344" s="375" t="s">
        <v>1896</v>
      </c>
      <c r="D344" s="376">
        <v>45814</v>
      </c>
      <c r="E344" s="377">
        <v>208</v>
      </c>
      <c r="F344" s="378" t="s">
        <v>270</v>
      </c>
      <c r="G344" s="378" t="s">
        <v>2649</v>
      </c>
      <c r="H344" s="378" t="s">
        <v>2245</v>
      </c>
      <c r="I344" s="378" t="s">
        <v>2055</v>
      </c>
      <c r="J344" s="378">
        <v>1</v>
      </c>
      <c r="K344" s="378">
        <v>30</v>
      </c>
      <c r="L344" s="416">
        <v>45825</v>
      </c>
      <c r="M344" s="344">
        <v>0.27083333333333331</v>
      </c>
      <c r="N344" s="416">
        <v>45825</v>
      </c>
      <c r="O344" s="379" t="s">
        <v>2354</v>
      </c>
      <c r="P344" s="381" t="s">
        <v>2056</v>
      </c>
      <c r="Q344" s="378">
        <v>3167060495</v>
      </c>
      <c r="R344" s="333" t="s">
        <v>2772</v>
      </c>
      <c r="S344" s="393">
        <v>91769</v>
      </c>
      <c r="T344" s="393">
        <v>142439</v>
      </c>
      <c r="U344" s="336">
        <v>459</v>
      </c>
      <c r="V344" s="181" t="str">
        <f>VLOOKUP(U344,MOVIL!$C$7:CA433,2,0)</f>
        <v>LJS758</v>
      </c>
      <c r="W344" s="181" t="str">
        <f>VLOOKUP(U344,MOVIL!$C$7:$BX$200,5,0)</f>
        <v>IBAÑEZ OSMA WILSON NOEL</v>
      </c>
      <c r="X344" s="309">
        <f>VLOOKUP(V344,MOVIL!$D$7:BY435,6,0)</f>
        <v>3132696991</v>
      </c>
      <c r="Y344" s="336">
        <v>1499100</v>
      </c>
      <c r="Z344" s="181"/>
      <c r="AA344" s="181"/>
      <c r="AB344" s="182">
        <f t="shared" si="342"/>
        <v>1499100</v>
      </c>
      <c r="AC344" s="181"/>
      <c r="AD344" s="181"/>
      <c r="AE344" s="181"/>
      <c r="AF344" s="470" t="str">
        <f>VLOOKUP(U344,MOVIL!$C:$CG,3,0)</f>
        <v>AFILIADO</v>
      </c>
      <c r="AG344" s="110">
        <f t="shared" si="379"/>
        <v>1499100</v>
      </c>
      <c r="AH344" s="110">
        <f t="shared" si="380"/>
        <v>459</v>
      </c>
      <c r="AI344" s="182">
        <f t="shared" si="381"/>
        <v>1050000</v>
      </c>
      <c r="AJ344" s="184" t="str">
        <f t="shared" si="382"/>
        <v>11,5%</v>
      </c>
      <c r="AK344" s="182">
        <f t="shared" si="383"/>
        <v>120750</v>
      </c>
      <c r="AL344" s="182">
        <f t="shared" si="384"/>
        <v>36750</v>
      </c>
      <c r="AM344" s="182">
        <f t="shared" si="385"/>
        <v>4347</v>
      </c>
      <c r="AN344" s="182">
        <f t="shared" si="386"/>
        <v>929250</v>
      </c>
      <c r="AO344" s="182">
        <f t="shared" si="387"/>
        <v>449100</v>
      </c>
      <c r="AP344" s="182"/>
      <c r="AQ344" s="417"/>
    </row>
    <row r="345" spans="1:43" s="380" customFormat="1" ht="16.5" hidden="1" customHeight="1" x14ac:dyDescent="0.25">
      <c r="A345" s="175">
        <v>5</v>
      </c>
      <c r="B345" s="341">
        <v>11</v>
      </c>
      <c r="C345" s="375" t="s">
        <v>1896</v>
      </c>
      <c r="D345" s="376">
        <v>45814</v>
      </c>
      <c r="E345" s="377">
        <v>208</v>
      </c>
      <c r="F345" s="378" t="s">
        <v>270</v>
      </c>
      <c r="G345" s="378" t="s">
        <v>2649</v>
      </c>
      <c r="H345" s="378" t="s">
        <v>2245</v>
      </c>
      <c r="I345" s="378" t="s">
        <v>2055</v>
      </c>
      <c r="J345" s="378">
        <v>1</v>
      </c>
      <c r="K345" s="378">
        <v>30</v>
      </c>
      <c r="L345" s="416">
        <v>45825</v>
      </c>
      <c r="M345" s="344">
        <v>0.27083333333333331</v>
      </c>
      <c r="N345" s="416">
        <v>45825</v>
      </c>
      <c r="O345" s="379" t="s">
        <v>2354</v>
      </c>
      <c r="P345" s="381" t="s">
        <v>2056</v>
      </c>
      <c r="Q345" s="378">
        <v>3167060495</v>
      </c>
      <c r="R345" s="333" t="s">
        <v>2772</v>
      </c>
      <c r="S345" s="393">
        <v>91769</v>
      </c>
      <c r="T345" s="393">
        <v>142440</v>
      </c>
      <c r="U345" s="336">
        <v>364</v>
      </c>
      <c r="V345" s="181" t="str">
        <f>VLOOKUP(U345,MOVIL!$C$7:CA434,2,0)</f>
        <v>EXZ257</v>
      </c>
      <c r="W345" s="181" t="str">
        <f>VLOOKUP(U345,MOVIL!$C$7:$BX$200,5,0)</f>
        <v>ORTEGON SIERRA JORGE SAMUEL</v>
      </c>
      <c r="X345" s="309">
        <f>VLOOKUP(V345,MOVIL!$D$7:BY436,6,0)</f>
        <v>3136114788</v>
      </c>
      <c r="Y345" s="336">
        <v>1499100</v>
      </c>
      <c r="Z345" s="181"/>
      <c r="AA345" s="181"/>
      <c r="AB345" s="182">
        <f t="shared" si="342"/>
        <v>1499100</v>
      </c>
      <c r="AC345" s="181"/>
      <c r="AD345" s="181"/>
      <c r="AE345" s="181"/>
      <c r="AF345" s="470" t="str">
        <f>VLOOKUP(U345,MOVIL!$C:$CG,3,0)</f>
        <v>AFILIADO</v>
      </c>
      <c r="AG345" s="110">
        <f t="shared" si="379"/>
        <v>1499100</v>
      </c>
      <c r="AH345" s="110">
        <f t="shared" si="380"/>
        <v>364</v>
      </c>
      <c r="AI345" s="182">
        <f t="shared" si="381"/>
        <v>1050000</v>
      </c>
      <c r="AJ345" s="184" t="str">
        <f t="shared" si="382"/>
        <v>11,5%</v>
      </c>
      <c r="AK345" s="182">
        <f t="shared" si="383"/>
        <v>120750</v>
      </c>
      <c r="AL345" s="182">
        <f t="shared" si="384"/>
        <v>36750</v>
      </c>
      <c r="AM345" s="182">
        <f t="shared" si="385"/>
        <v>4347</v>
      </c>
      <c r="AN345" s="182">
        <f t="shared" si="386"/>
        <v>929250</v>
      </c>
      <c r="AO345" s="182">
        <f t="shared" si="387"/>
        <v>449100</v>
      </c>
      <c r="AP345" s="182"/>
      <c r="AQ345" s="417"/>
    </row>
    <row r="346" spans="1:43" s="380" customFormat="1" ht="16.5" hidden="1" customHeight="1" x14ac:dyDescent="0.25">
      <c r="A346" s="175">
        <v>6</v>
      </c>
      <c r="B346" s="341">
        <v>11</v>
      </c>
      <c r="C346" s="375" t="s">
        <v>1896</v>
      </c>
      <c r="D346" s="376">
        <v>45814</v>
      </c>
      <c r="E346" s="377">
        <v>36</v>
      </c>
      <c r="F346" s="378" t="s">
        <v>86</v>
      </c>
      <c r="G346" s="378" t="s">
        <v>2650</v>
      </c>
      <c r="H346" s="378" t="s">
        <v>2980</v>
      </c>
      <c r="I346" s="378" t="s">
        <v>2055</v>
      </c>
      <c r="J346" s="378">
        <v>1</v>
      </c>
      <c r="K346" s="378">
        <v>17</v>
      </c>
      <c r="L346" s="416">
        <v>45825</v>
      </c>
      <c r="M346" s="344" t="s">
        <v>2353</v>
      </c>
      <c r="N346" s="416">
        <v>45825</v>
      </c>
      <c r="O346" s="379" t="s">
        <v>2357</v>
      </c>
      <c r="P346" s="381" t="s">
        <v>2651</v>
      </c>
      <c r="Q346" s="378">
        <v>3102353136</v>
      </c>
      <c r="R346" s="333" t="s">
        <v>2770</v>
      </c>
      <c r="S346" s="393">
        <v>91770</v>
      </c>
      <c r="T346" s="393">
        <v>142441</v>
      </c>
      <c r="U346" s="336">
        <v>52</v>
      </c>
      <c r="V346" s="181" t="str">
        <f>VLOOKUP(U346,MOVIL!$C$7:CA434,2,0)</f>
        <v>NHT929</v>
      </c>
      <c r="W346" s="181" t="str">
        <f>VLOOKUP(U346,MOVIL!$C$7:$BX$200,5,0)</f>
        <v>CARREÑO RAMIREZ JHON ARTURO</v>
      </c>
      <c r="X346" s="309">
        <f>VLOOKUP(V346,MOVIL!$D$7:BY436,6,0)</f>
        <v>3105144527</v>
      </c>
      <c r="Y346" s="336">
        <v>1585364</v>
      </c>
      <c r="Z346" s="181"/>
      <c r="AA346" s="181"/>
      <c r="AB346" s="182">
        <f t="shared" si="342"/>
        <v>1585364</v>
      </c>
      <c r="AC346" s="181"/>
      <c r="AD346" s="181"/>
      <c r="AE346" s="181"/>
      <c r="AF346" s="470" t="str">
        <f>VLOOKUP(U346,MOVIL!$C:$CG,3,0)</f>
        <v>SOCIO</v>
      </c>
      <c r="AG346" s="110">
        <f t="shared" si="379"/>
        <v>1585364</v>
      </c>
      <c r="AH346" s="110">
        <f t="shared" si="380"/>
        <v>52</v>
      </c>
      <c r="AI346" s="182">
        <f t="shared" si="381"/>
        <v>1427000</v>
      </c>
      <c r="AJ346" s="184" t="str">
        <f t="shared" si="382"/>
        <v>7,5%</v>
      </c>
      <c r="AK346" s="182">
        <f t="shared" si="383"/>
        <v>107025</v>
      </c>
      <c r="AL346" s="182">
        <f t="shared" si="384"/>
        <v>49945.000000000007</v>
      </c>
      <c r="AM346" s="182">
        <f t="shared" si="385"/>
        <v>5907.78</v>
      </c>
      <c r="AN346" s="182">
        <f t="shared" si="386"/>
        <v>1319975</v>
      </c>
      <c r="AO346" s="182">
        <f t="shared" si="387"/>
        <v>158364</v>
      </c>
      <c r="AP346" s="182"/>
      <c r="AQ346" s="417"/>
    </row>
    <row r="347" spans="1:43" s="380" customFormat="1" ht="16.5" hidden="1" customHeight="1" x14ac:dyDescent="0.25">
      <c r="A347" s="175"/>
      <c r="B347" s="341">
        <v>13</v>
      </c>
      <c r="C347" s="375" t="s">
        <v>1896</v>
      </c>
      <c r="D347" s="376">
        <v>45824</v>
      </c>
      <c r="E347" s="377">
        <v>142</v>
      </c>
      <c r="F347" s="378" t="s">
        <v>205</v>
      </c>
      <c r="G347" s="378" t="s">
        <v>2776</v>
      </c>
      <c r="H347" s="378" t="s">
        <v>2981</v>
      </c>
      <c r="I347" s="378" t="s">
        <v>2055</v>
      </c>
      <c r="J347" s="378">
        <v>1</v>
      </c>
      <c r="K347" s="378">
        <v>32</v>
      </c>
      <c r="L347" s="416">
        <v>45825</v>
      </c>
      <c r="M347" s="344" t="s">
        <v>2349</v>
      </c>
      <c r="N347" s="416">
        <v>45825</v>
      </c>
      <c r="O347" s="379" t="s">
        <v>2349</v>
      </c>
      <c r="P347" s="381" t="s">
        <v>2797</v>
      </c>
      <c r="Q347" s="179">
        <v>3112303411</v>
      </c>
      <c r="R347" s="333" t="s">
        <v>2812</v>
      </c>
      <c r="S347" s="393">
        <v>91771</v>
      </c>
      <c r="T347" s="393">
        <v>142445</v>
      </c>
      <c r="U347" s="336">
        <v>395</v>
      </c>
      <c r="V347" s="181" t="str">
        <f>VLOOKUP(U347,MOVIL!$C$7:CA435,2,0)</f>
        <v>LZN926</v>
      </c>
      <c r="W347" s="181" t="str">
        <f>VLOOKUP(U347,MOVIL!$C$7:$BX$200,5,0)</f>
        <v xml:space="preserve">HENAO ARENAS JHON JAIRO </v>
      </c>
      <c r="X347" s="309" t="str">
        <f>VLOOKUP(V347,MOVIL!$D$7:BY437,6,0)</f>
        <v>3214286233-3115314584</v>
      </c>
      <c r="Y347" s="336">
        <v>1578000</v>
      </c>
      <c r="Z347" s="181"/>
      <c r="AA347" s="181"/>
      <c r="AB347" s="182">
        <f t="shared" si="342"/>
        <v>1578000</v>
      </c>
      <c r="AC347" s="181"/>
      <c r="AD347" s="181"/>
      <c r="AE347" s="181"/>
      <c r="AF347" s="470" t="str">
        <f>VLOOKUP(U347,MOVIL!$C:$CG,3,0)</f>
        <v>SOCIO</v>
      </c>
      <c r="AG347" s="110">
        <f t="shared" si="379"/>
        <v>1578000</v>
      </c>
      <c r="AH347" s="110">
        <f t="shared" si="380"/>
        <v>395</v>
      </c>
      <c r="AI347" s="182">
        <f t="shared" si="381"/>
        <v>1421000</v>
      </c>
      <c r="AJ347" s="184" t="str">
        <f t="shared" si="382"/>
        <v>7,5%</v>
      </c>
      <c r="AK347" s="182">
        <f t="shared" si="383"/>
        <v>106575</v>
      </c>
      <c r="AL347" s="182">
        <f t="shared" si="384"/>
        <v>49735.000000000007</v>
      </c>
      <c r="AM347" s="182">
        <f t="shared" si="385"/>
        <v>5882.94</v>
      </c>
      <c r="AN347" s="182">
        <f t="shared" si="386"/>
        <v>1314425</v>
      </c>
      <c r="AO347" s="182">
        <f t="shared" si="387"/>
        <v>157000</v>
      </c>
      <c r="AP347" s="182"/>
      <c r="AQ347" s="417"/>
    </row>
    <row r="348" spans="1:43" s="380" customFormat="1" ht="16.5" hidden="1" customHeight="1" x14ac:dyDescent="0.25">
      <c r="A348" s="175"/>
      <c r="B348" s="341">
        <v>13</v>
      </c>
      <c r="C348" s="375" t="s">
        <v>1896</v>
      </c>
      <c r="D348" s="376">
        <v>45824</v>
      </c>
      <c r="E348" s="377">
        <v>239</v>
      </c>
      <c r="F348" s="378" t="s">
        <v>295</v>
      </c>
      <c r="G348" s="378" t="s">
        <v>2777</v>
      </c>
      <c r="H348" s="378" t="s">
        <v>2228</v>
      </c>
      <c r="I348" s="378" t="s">
        <v>2055</v>
      </c>
      <c r="J348" s="378">
        <v>3</v>
      </c>
      <c r="K348" s="378">
        <v>38</v>
      </c>
      <c r="L348" s="416">
        <v>45825</v>
      </c>
      <c r="M348" s="344" t="s">
        <v>2452</v>
      </c>
      <c r="N348" s="416">
        <v>45827</v>
      </c>
      <c r="O348" s="379" t="s">
        <v>2440</v>
      </c>
      <c r="P348" s="381" t="s">
        <v>2798</v>
      </c>
      <c r="Q348" s="179">
        <v>3006551655</v>
      </c>
      <c r="R348" s="333" t="s">
        <v>2813</v>
      </c>
      <c r="S348" s="393">
        <v>91772</v>
      </c>
      <c r="T348" s="393">
        <v>142443</v>
      </c>
      <c r="U348" s="336">
        <v>456</v>
      </c>
      <c r="V348" s="181" t="str">
        <f>VLOOKUP(U348,MOVIL!$C$7:CA436,2,0)</f>
        <v>GET396</v>
      </c>
      <c r="W348" s="181" t="str">
        <f>VLOOKUP(U348,MOVIL!$C$7:$BX$200,5,0)</f>
        <v>CHAVEZ EDWIN</v>
      </c>
      <c r="X348" s="309">
        <f>VLOOKUP(V348,MOVIL!$D$7:BY438,6,0)</f>
        <v>3124480396</v>
      </c>
      <c r="Y348" s="336">
        <v>5260000</v>
      </c>
      <c r="Z348" s="181"/>
      <c r="AA348" s="181"/>
      <c r="AB348" s="182">
        <f t="shared" si="342"/>
        <v>5260000</v>
      </c>
      <c r="AC348" s="181"/>
      <c r="AD348" s="181"/>
      <c r="AE348" s="181"/>
      <c r="AF348" s="309" t="str">
        <f>VLOOKUP(U348,MOVIL!$C:$CG,3,0)</f>
        <v>PROPIO</v>
      </c>
      <c r="AG348" s="110">
        <f>+AB348</f>
        <v>5260000</v>
      </c>
      <c r="AH348" s="110">
        <f>+U348</f>
        <v>456</v>
      </c>
      <c r="AI348" s="182">
        <f>AG348</f>
        <v>5260000</v>
      </c>
      <c r="AJ348" s="184" t="str">
        <f>IF(AF348="PROPIO","0%",IF(AF348="SOCIO","7,5%","11,5%"))</f>
        <v>0%</v>
      </c>
      <c r="AK348" s="182">
        <f>AI348</f>
        <v>5260000</v>
      </c>
      <c r="AL348" s="182">
        <f>+AI348*3.5%</f>
        <v>184100.00000000003</v>
      </c>
      <c r="AM348" s="182">
        <f>+AI348*0.414%</f>
        <v>21776.399999999998</v>
      </c>
      <c r="AN348" s="182">
        <f>+AI348-AK348</f>
        <v>0</v>
      </c>
      <c r="AO348" s="182">
        <f>+AB348-AI348</f>
        <v>0</v>
      </c>
      <c r="AP348" s="182"/>
      <c r="AQ348" s="417"/>
    </row>
    <row r="349" spans="1:43" s="380" customFormat="1" ht="16.5" customHeight="1" x14ac:dyDescent="0.25">
      <c r="A349" s="175"/>
      <c r="B349" s="341" t="s">
        <v>2194</v>
      </c>
      <c r="C349" s="375" t="s">
        <v>2935</v>
      </c>
      <c r="D349" s="376">
        <v>45805</v>
      </c>
      <c r="E349" s="529">
        <v>37</v>
      </c>
      <c r="F349" s="378" t="s">
        <v>87</v>
      </c>
      <c r="G349" s="378"/>
      <c r="H349" s="378" t="s">
        <v>2973</v>
      </c>
      <c r="I349" s="378" t="s">
        <v>2555</v>
      </c>
      <c r="J349" s="378">
        <v>1</v>
      </c>
      <c r="K349" s="378">
        <v>29</v>
      </c>
      <c r="L349" s="416">
        <v>45826</v>
      </c>
      <c r="M349" s="344">
        <v>0.23958333333333334</v>
      </c>
      <c r="N349" s="416">
        <v>45826</v>
      </c>
      <c r="O349" s="379">
        <v>0.75</v>
      </c>
      <c r="P349" s="381" t="s">
        <v>2556</v>
      </c>
      <c r="Q349" s="378">
        <v>3005868257</v>
      </c>
      <c r="R349" s="333" t="s">
        <v>2771</v>
      </c>
      <c r="S349" s="393">
        <v>91785</v>
      </c>
      <c r="T349" s="393">
        <v>142528</v>
      </c>
      <c r="U349" s="336">
        <v>364</v>
      </c>
      <c r="V349" s="181" t="str">
        <f>VLOOKUP(U349,MOVIL!$C$7:CA435,2,0)</f>
        <v>EXZ257</v>
      </c>
      <c r="W349" s="181" t="str">
        <f>VLOOKUP(U349,MOVIL!$C$7:$BX$200,5,0)</f>
        <v>ORTEGON SIERRA JORGE SAMUEL</v>
      </c>
      <c r="X349" s="309">
        <f>VLOOKUP(V349,MOVIL!$D$7:BY437,6,0)</f>
        <v>3136114788</v>
      </c>
      <c r="Y349" s="336">
        <v>1761048</v>
      </c>
      <c r="Z349" s="181"/>
      <c r="AA349" s="181"/>
      <c r="AB349" s="530">
        <f t="shared" si="342"/>
        <v>1761048</v>
      </c>
      <c r="AC349" s="181">
        <v>19</v>
      </c>
      <c r="AD349" s="181"/>
      <c r="AE349" s="181"/>
      <c r="AF349" s="470" t="str">
        <f>VLOOKUP(U349,MOVIL!$C:$CG,3,0)</f>
        <v>AFILIADO</v>
      </c>
      <c r="AG349" s="110">
        <f t="shared" ref="AG349:AG354" si="388">+AB349</f>
        <v>1761048</v>
      </c>
      <c r="AH349" s="110">
        <f t="shared" ref="AH349:AH354" si="389">+U349</f>
        <v>364</v>
      </c>
      <c r="AI349" s="182">
        <f t="shared" ref="AI349:AI354" si="390">ROUNDUP((IF(AF349="SOCIO",(AG349*0.9),(AG349*0.7))),-3)</f>
        <v>1233000</v>
      </c>
      <c r="AJ349" s="184" t="str">
        <f t="shared" ref="AJ349:AJ354" si="391">IF(AF349="PROPIO","0%",IF(AF349="SOCIO","7,5%","11,5%"))</f>
        <v>11,5%</v>
      </c>
      <c r="AK349" s="182">
        <f t="shared" ref="AK349:AK354" si="392">+AI349*AJ349</f>
        <v>141795</v>
      </c>
      <c r="AL349" s="182">
        <f t="shared" ref="AL349:AL354" si="393">+AI349*3.5%</f>
        <v>43155.000000000007</v>
      </c>
      <c r="AM349" s="182">
        <f t="shared" ref="AM349:AM354" si="394">+AI349*0.414%</f>
        <v>5104.62</v>
      </c>
      <c r="AN349" s="182">
        <f t="shared" ref="AN349:AN354" si="395">+AI349-AK349</f>
        <v>1091205</v>
      </c>
      <c r="AO349" s="182">
        <f t="shared" ref="AO349:AO354" si="396">+AB349-AI349</f>
        <v>528048</v>
      </c>
      <c r="AP349" s="182"/>
      <c r="AQ349" s="417"/>
    </row>
    <row r="350" spans="1:43" s="380" customFormat="1" ht="16.5" hidden="1" customHeight="1" x14ac:dyDescent="0.25">
      <c r="A350" s="175">
        <v>7</v>
      </c>
      <c r="B350" s="341">
        <v>11</v>
      </c>
      <c r="C350" s="375" t="s">
        <v>1896</v>
      </c>
      <c r="D350" s="376">
        <v>45814</v>
      </c>
      <c r="E350" s="377">
        <v>206</v>
      </c>
      <c r="F350" s="378" t="s">
        <v>268</v>
      </c>
      <c r="G350" s="378" t="s">
        <v>2652</v>
      </c>
      <c r="H350" s="378" t="s">
        <v>2885</v>
      </c>
      <c r="I350" s="378" t="s">
        <v>2055</v>
      </c>
      <c r="J350" s="378">
        <v>2</v>
      </c>
      <c r="K350" s="378">
        <v>25</v>
      </c>
      <c r="L350" s="416">
        <v>45826</v>
      </c>
      <c r="M350" s="344">
        <v>0.20833333333333334</v>
      </c>
      <c r="N350" s="416">
        <v>45827</v>
      </c>
      <c r="O350" s="379" t="s">
        <v>2347</v>
      </c>
      <c r="P350" s="381" t="s">
        <v>2599</v>
      </c>
      <c r="Q350" s="378">
        <v>3108601252</v>
      </c>
      <c r="R350" s="333" t="s">
        <v>2815</v>
      </c>
      <c r="S350" s="393">
        <v>91786</v>
      </c>
      <c r="T350" s="393">
        <v>142529</v>
      </c>
      <c r="U350" s="336">
        <v>371</v>
      </c>
      <c r="V350" s="181" t="str">
        <f>VLOOKUP(U350,MOVIL!$C$7:CA436,2,0)</f>
        <v>LZM804</v>
      </c>
      <c r="W350" s="181" t="str">
        <f>VLOOKUP(U350,MOVIL!$C$7:$BX$200,5,0)</f>
        <v>FORERO LEMUS NORBEY LEONARDO</v>
      </c>
      <c r="X350" s="309">
        <f>VLOOKUP(V350,MOVIL!$D$7:BY438,6,0)</f>
        <v>3114539320</v>
      </c>
      <c r="Y350" s="336">
        <v>4260600</v>
      </c>
      <c r="Z350" s="181"/>
      <c r="AA350" s="181"/>
      <c r="AB350" s="182">
        <f t="shared" si="342"/>
        <v>4260600</v>
      </c>
      <c r="AC350" s="181"/>
      <c r="AD350" s="181"/>
      <c r="AE350" s="181"/>
      <c r="AF350" s="470" t="str">
        <f>VLOOKUP(U350,MOVIL!$C:$CG,3,0)</f>
        <v>SOCIO</v>
      </c>
      <c r="AG350" s="110">
        <f t="shared" si="388"/>
        <v>4260600</v>
      </c>
      <c r="AH350" s="110">
        <f t="shared" si="389"/>
        <v>371</v>
      </c>
      <c r="AI350" s="182">
        <f t="shared" si="390"/>
        <v>3835000</v>
      </c>
      <c r="AJ350" s="184" t="str">
        <f t="shared" si="391"/>
        <v>7,5%</v>
      </c>
      <c r="AK350" s="182">
        <f t="shared" si="392"/>
        <v>287625</v>
      </c>
      <c r="AL350" s="182">
        <f t="shared" si="393"/>
        <v>134225</v>
      </c>
      <c r="AM350" s="182">
        <f t="shared" si="394"/>
        <v>15876.899999999998</v>
      </c>
      <c r="AN350" s="182">
        <f t="shared" si="395"/>
        <v>3547375</v>
      </c>
      <c r="AO350" s="182">
        <f t="shared" si="396"/>
        <v>425600</v>
      </c>
      <c r="AP350" s="182"/>
      <c r="AQ350" s="417"/>
    </row>
    <row r="351" spans="1:43" s="380" customFormat="1" ht="16.5" hidden="1" customHeight="1" x14ac:dyDescent="0.25">
      <c r="A351" s="175">
        <v>7</v>
      </c>
      <c r="B351" s="341">
        <v>11</v>
      </c>
      <c r="C351" s="375" t="s">
        <v>1896</v>
      </c>
      <c r="D351" s="376">
        <v>45814</v>
      </c>
      <c r="E351" s="377">
        <v>206</v>
      </c>
      <c r="F351" s="378" t="s">
        <v>268</v>
      </c>
      <c r="G351" s="378" t="s">
        <v>2652</v>
      </c>
      <c r="H351" s="378" t="s">
        <v>2885</v>
      </c>
      <c r="I351" s="378" t="s">
        <v>2055</v>
      </c>
      <c r="J351" s="378">
        <v>2</v>
      </c>
      <c r="K351" s="378">
        <v>25</v>
      </c>
      <c r="L351" s="416">
        <v>45826</v>
      </c>
      <c r="M351" s="344">
        <v>0.20833333333333334</v>
      </c>
      <c r="N351" s="416">
        <v>45827</v>
      </c>
      <c r="O351" s="379" t="s">
        <v>2347</v>
      </c>
      <c r="P351" s="381" t="s">
        <v>2599</v>
      </c>
      <c r="Q351" s="378">
        <v>3108601252</v>
      </c>
      <c r="R351" s="333" t="s">
        <v>2815</v>
      </c>
      <c r="S351" s="393">
        <v>91786</v>
      </c>
      <c r="T351" s="393">
        <v>142530</v>
      </c>
      <c r="U351" s="336">
        <v>459</v>
      </c>
      <c r="V351" s="181" t="str">
        <f>VLOOKUP(U351,MOVIL!$C$7:CA437,2,0)</f>
        <v>LJS758</v>
      </c>
      <c r="W351" s="181" t="str">
        <f>VLOOKUP(U351,MOVIL!$C$7:$BX$200,5,0)</f>
        <v>IBAÑEZ OSMA WILSON NOEL</v>
      </c>
      <c r="X351" s="309">
        <f>VLOOKUP(V351,MOVIL!$D$7:BY439,6,0)</f>
        <v>3132696991</v>
      </c>
      <c r="Y351" s="336">
        <v>4260600</v>
      </c>
      <c r="Z351" s="181"/>
      <c r="AA351" s="181"/>
      <c r="AB351" s="182">
        <f t="shared" si="342"/>
        <v>4260600</v>
      </c>
      <c r="AC351" s="181"/>
      <c r="AD351" s="181"/>
      <c r="AE351" s="181"/>
      <c r="AF351" s="470" t="str">
        <f>VLOOKUP(U351,MOVIL!$C:$CG,3,0)</f>
        <v>AFILIADO</v>
      </c>
      <c r="AG351" s="110">
        <f t="shared" si="388"/>
        <v>4260600</v>
      </c>
      <c r="AH351" s="110">
        <f t="shared" si="389"/>
        <v>459</v>
      </c>
      <c r="AI351" s="182">
        <f t="shared" si="390"/>
        <v>2983000</v>
      </c>
      <c r="AJ351" s="184" t="str">
        <f t="shared" si="391"/>
        <v>11,5%</v>
      </c>
      <c r="AK351" s="182">
        <f t="shared" si="392"/>
        <v>343045</v>
      </c>
      <c r="AL351" s="182">
        <f t="shared" si="393"/>
        <v>104405.00000000001</v>
      </c>
      <c r="AM351" s="182">
        <f t="shared" si="394"/>
        <v>12349.619999999999</v>
      </c>
      <c r="AN351" s="182">
        <f t="shared" si="395"/>
        <v>2639955</v>
      </c>
      <c r="AO351" s="182">
        <f t="shared" si="396"/>
        <v>1277600</v>
      </c>
      <c r="AP351" s="182"/>
      <c r="AQ351" s="417"/>
    </row>
    <row r="352" spans="1:43" s="380" customFormat="1" ht="16.5" hidden="1" customHeight="1" x14ac:dyDescent="0.25">
      <c r="A352" s="175">
        <v>8</v>
      </c>
      <c r="B352" s="341">
        <v>11</v>
      </c>
      <c r="C352" s="375" t="s">
        <v>1896</v>
      </c>
      <c r="D352" s="376">
        <v>45814</v>
      </c>
      <c r="E352" s="377">
        <v>125</v>
      </c>
      <c r="F352" s="378" t="s">
        <v>188</v>
      </c>
      <c r="G352" s="378" t="s">
        <v>2653</v>
      </c>
      <c r="H352" s="378" t="s">
        <v>2212</v>
      </c>
      <c r="I352" s="378" t="s">
        <v>2055</v>
      </c>
      <c r="J352" s="378">
        <v>3</v>
      </c>
      <c r="K352" s="378">
        <v>32</v>
      </c>
      <c r="L352" s="416">
        <v>45826</v>
      </c>
      <c r="M352" s="344" t="s">
        <v>2654</v>
      </c>
      <c r="N352" s="416">
        <v>45828</v>
      </c>
      <c r="O352" s="379" t="s">
        <v>2345</v>
      </c>
      <c r="P352" s="381" t="s">
        <v>2655</v>
      </c>
      <c r="Q352" s="378">
        <v>3158656543</v>
      </c>
      <c r="R352" s="333" t="s">
        <v>2814</v>
      </c>
      <c r="S352" s="393">
        <v>91787</v>
      </c>
      <c r="T352" s="393">
        <v>141600</v>
      </c>
      <c r="U352" s="336">
        <v>396</v>
      </c>
      <c r="V352" s="181" t="str">
        <f>VLOOKUP(U352,MOVIL!$C$7:CA437,2,0)</f>
        <v>LZM418</v>
      </c>
      <c r="W352" s="181" t="str">
        <f>VLOOKUP(U352,MOVIL!$C$7:$BX$200,5,0)</f>
        <v>PALOMAR ARANGO LUIS EDUARDO</v>
      </c>
      <c r="X352" s="309">
        <f>VLOOKUP(V352,MOVIL!$D$7:BY439,6,0)</f>
        <v>3103354453</v>
      </c>
      <c r="Y352" s="336">
        <v>5496700</v>
      </c>
      <c r="Z352" s="181"/>
      <c r="AA352" s="181"/>
      <c r="AB352" s="182">
        <f t="shared" si="342"/>
        <v>5496700</v>
      </c>
      <c r="AC352" s="181"/>
      <c r="AD352" s="181"/>
      <c r="AE352" s="181"/>
      <c r="AF352" s="470" t="str">
        <f>VLOOKUP(U352,MOVIL!$C:$CG,3,0)</f>
        <v>SOCIO</v>
      </c>
      <c r="AG352" s="110">
        <f t="shared" si="388"/>
        <v>5496700</v>
      </c>
      <c r="AH352" s="110">
        <f t="shared" si="389"/>
        <v>396</v>
      </c>
      <c r="AI352" s="182">
        <f t="shared" si="390"/>
        <v>4948000</v>
      </c>
      <c r="AJ352" s="184" t="str">
        <f t="shared" si="391"/>
        <v>7,5%</v>
      </c>
      <c r="AK352" s="182">
        <f t="shared" si="392"/>
        <v>371100</v>
      </c>
      <c r="AL352" s="182">
        <f t="shared" si="393"/>
        <v>173180.00000000003</v>
      </c>
      <c r="AM352" s="182">
        <f t="shared" si="394"/>
        <v>20484.719999999998</v>
      </c>
      <c r="AN352" s="182">
        <f t="shared" si="395"/>
        <v>4576900</v>
      </c>
      <c r="AO352" s="182">
        <f t="shared" si="396"/>
        <v>548700</v>
      </c>
      <c r="AP352" s="182"/>
      <c r="AQ352" s="417"/>
    </row>
    <row r="353" spans="1:43" s="380" customFormat="1" ht="16.5" hidden="1" customHeight="1" x14ac:dyDescent="0.25">
      <c r="A353" s="175">
        <v>9</v>
      </c>
      <c r="B353" s="341">
        <v>11</v>
      </c>
      <c r="C353" s="375" t="s">
        <v>1896</v>
      </c>
      <c r="D353" s="376">
        <v>45814</v>
      </c>
      <c r="E353" s="377">
        <v>134</v>
      </c>
      <c r="F353" s="378" t="s">
        <v>197</v>
      </c>
      <c r="G353" s="378" t="s">
        <v>2656</v>
      </c>
      <c r="H353" s="378" t="s">
        <v>637</v>
      </c>
      <c r="I353" s="378" t="s">
        <v>2055</v>
      </c>
      <c r="J353" s="378">
        <v>1</v>
      </c>
      <c r="K353" s="378">
        <v>42</v>
      </c>
      <c r="L353" s="416">
        <v>45826</v>
      </c>
      <c r="M353" s="344">
        <v>0.25</v>
      </c>
      <c r="N353" s="416">
        <v>45826</v>
      </c>
      <c r="O353" s="379" t="s">
        <v>2349</v>
      </c>
      <c r="P353" s="381" t="s">
        <v>2657</v>
      </c>
      <c r="Q353" s="378">
        <v>3506083400</v>
      </c>
      <c r="R353" s="333" t="s">
        <v>2816</v>
      </c>
      <c r="S353" s="393">
        <v>91788</v>
      </c>
      <c r="T353" s="393">
        <v>142532</v>
      </c>
      <c r="U353" s="336">
        <v>473</v>
      </c>
      <c r="V353" s="181" t="str">
        <f>VLOOKUP(U353,MOVIL!$C$7:CA438,2,0)</f>
        <v>JOV138</v>
      </c>
      <c r="W353" s="181" t="str">
        <f>VLOOKUP(U353,MOVIL!$C$7:$BX$200,5,0)</f>
        <v>VELEZ LOPEZ CARLOS FERNANDO</v>
      </c>
      <c r="X353" s="309">
        <f>VLOOKUP(V353,MOVIL!$D$7:BY440,6,0)</f>
        <v>3165313463</v>
      </c>
      <c r="Y353" s="336">
        <v>1578000</v>
      </c>
      <c r="Z353" s="181"/>
      <c r="AA353" s="181"/>
      <c r="AB353" s="182">
        <f t="shared" si="342"/>
        <v>1578000</v>
      </c>
      <c r="AC353" s="181"/>
      <c r="AD353" s="181"/>
      <c r="AE353" s="181"/>
      <c r="AF353" s="470" t="str">
        <f>VLOOKUP(U353,MOVIL!$C:$CG,3,0)</f>
        <v>SOCIO</v>
      </c>
      <c r="AG353" s="110">
        <f t="shared" si="388"/>
        <v>1578000</v>
      </c>
      <c r="AH353" s="110">
        <f t="shared" si="389"/>
        <v>473</v>
      </c>
      <c r="AI353" s="182">
        <f t="shared" si="390"/>
        <v>1421000</v>
      </c>
      <c r="AJ353" s="184" t="str">
        <f t="shared" si="391"/>
        <v>7,5%</v>
      </c>
      <c r="AK353" s="182">
        <f t="shared" si="392"/>
        <v>106575</v>
      </c>
      <c r="AL353" s="182">
        <f t="shared" si="393"/>
        <v>49735.000000000007</v>
      </c>
      <c r="AM353" s="182">
        <f t="shared" si="394"/>
        <v>5882.94</v>
      </c>
      <c r="AN353" s="182">
        <f t="shared" si="395"/>
        <v>1314425</v>
      </c>
      <c r="AO353" s="182">
        <f t="shared" si="396"/>
        <v>157000</v>
      </c>
      <c r="AP353" s="182"/>
      <c r="AQ353" s="417"/>
    </row>
    <row r="354" spans="1:43" s="380" customFormat="1" ht="16.5" hidden="1" customHeight="1" x14ac:dyDescent="0.25">
      <c r="A354" s="175"/>
      <c r="B354" s="341">
        <v>13</v>
      </c>
      <c r="C354" s="375" t="s">
        <v>1896</v>
      </c>
      <c r="D354" s="376">
        <v>45824</v>
      </c>
      <c r="E354" s="377">
        <v>142</v>
      </c>
      <c r="F354" s="378" t="s">
        <v>205</v>
      </c>
      <c r="G354" s="378" t="s">
        <v>2776</v>
      </c>
      <c r="H354" s="378" t="s">
        <v>2981</v>
      </c>
      <c r="I354" s="378" t="s">
        <v>2055</v>
      </c>
      <c r="J354" s="378">
        <v>1</v>
      </c>
      <c r="K354" s="378">
        <v>29</v>
      </c>
      <c r="L354" s="416">
        <v>45826</v>
      </c>
      <c r="M354" s="344">
        <v>0.22916666666666666</v>
      </c>
      <c r="N354" s="416">
        <v>45826</v>
      </c>
      <c r="O354" s="379" t="s">
        <v>2357</v>
      </c>
      <c r="P354" s="381" t="s">
        <v>2797</v>
      </c>
      <c r="Q354" s="179">
        <v>3112303411</v>
      </c>
      <c r="R354" s="333" t="s">
        <v>2812</v>
      </c>
      <c r="S354" s="393">
        <v>91789</v>
      </c>
      <c r="T354" s="393">
        <v>142533</v>
      </c>
      <c r="U354" s="336">
        <v>520</v>
      </c>
      <c r="V354" s="181" t="str">
        <f>VLOOKUP(U354,MOVIL!$C$7:CA434,2,0)</f>
        <v>WCW616</v>
      </c>
      <c r="W354" s="181" t="str">
        <f>VLOOKUP(U354,MOVIL!$C$7:$BX$200,5,0)</f>
        <v>RODRIGUEZ HERNANDEZ CLEMENTE GUSTAVO</v>
      </c>
      <c r="X354" s="309">
        <f>VLOOKUP(V354,MOVIL!$D$7:BY436,6,0)</f>
        <v>3138150532</v>
      </c>
      <c r="Y354" s="336">
        <v>1499100</v>
      </c>
      <c r="Z354" s="181"/>
      <c r="AA354" s="181"/>
      <c r="AB354" s="182">
        <f t="shared" si="342"/>
        <v>1499100</v>
      </c>
      <c r="AC354" s="181"/>
      <c r="AD354" s="181"/>
      <c r="AE354" s="181"/>
      <c r="AF354" s="470" t="str">
        <f>VLOOKUP(U354,MOVIL!$C:$CG,3,0)</f>
        <v>AFILIADO</v>
      </c>
      <c r="AG354" s="110">
        <f t="shared" si="388"/>
        <v>1499100</v>
      </c>
      <c r="AH354" s="110">
        <f t="shared" si="389"/>
        <v>520</v>
      </c>
      <c r="AI354" s="182">
        <f t="shared" si="390"/>
        <v>1050000</v>
      </c>
      <c r="AJ354" s="184" t="str">
        <f t="shared" si="391"/>
        <v>11,5%</v>
      </c>
      <c r="AK354" s="182">
        <f t="shared" si="392"/>
        <v>120750</v>
      </c>
      <c r="AL354" s="182">
        <f t="shared" si="393"/>
        <v>36750</v>
      </c>
      <c r="AM354" s="182">
        <f t="shared" si="394"/>
        <v>4347</v>
      </c>
      <c r="AN354" s="182">
        <f t="shared" si="395"/>
        <v>929250</v>
      </c>
      <c r="AO354" s="182">
        <f t="shared" si="396"/>
        <v>449100</v>
      </c>
      <c r="AP354" s="182"/>
      <c r="AQ354" s="417"/>
    </row>
    <row r="355" spans="1:43" s="380" customFormat="1" ht="16.5" hidden="1" customHeight="1" x14ac:dyDescent="0.25">
      <c r="A355" s="175"/>
      <c r="B355" s="341">
        <v>13</v>
      </c>
      <c r="C355" s="375" t="s">
        <v>1896</v>
      </c>
      <c r="D355" s="376">
        <v>45824</v>
      </c>
      <c r="E355" s="377">
        <v>193</v>
      </c>
      <c r="F355" s="378" t="s">
        <v>254</v>
      </c>
      <c r="G355" s="378" t="s">
        <v>2778</v>
      </c>
      <c r="H355" s="378" t="s">
        <v>538</v>
      </c>
      <c r="I355" s="378" t="s">
        <v>2055</v>
      </c>
      <c r="J355" s="378">
        <v>1</v>
      </c>
      <c r="K355" s="378">
        <v>36</v>
      </c>
      <c r="L355" s="416">
        <v>45826</v>
      </c>
      <c r="M355" s="344" t="s">
        <v>2349</v>
      </c>
      <c r="N355" s="416">
        <v>45826</v>
      </c>
      <c r="O355" s="379" t="s">
        <v>2349</v>
      </c>
      <c r="P355" s="381" t="s">
        <v>2799</v>
      </c>
      <c r="Q355" s="179">
        <v>3184823105</v>
      </c>
      <c r="R355" s="333">
        <v>79985730</v>
      </c>
      <c r="S355" s="393">
        <v>91790</v>
      </c>
      <c r="T355" s="393">
        <v>142534</v>
      </c>
      <c r="U355" s="336">
        <v>62</v>
      </c>
      <c r="V355" s="181" t="str">
        <f>VLOOKUP(U355,MOVIL!$C$7:CA435,2,0)</f>
        <v>WFU942</v>
      </c>
      <c r="W355" s="181" t="str">
        <f>VLOOKUP(U355,MOVIL!$C$7:$BX$200,5,0)</f>
        <v>AVENDAÑO HERRERA JEISSON STEVEN</v>
      </c>
      <c r="X355" s="309">
        <f>VLOOKUP(V355,MOVIL!$D$7:BY437,6,0)</f>
        <v>3203109220</v>
      </c>
      <c r="Y355" s="336">
        <v>1578000</v>
      </c>
      <c r="Z355" s="181"/>
      <c r="AA355" s="181"/>
      <c r="AB355" s="182">
        <f t="shared" si="342"/>
        <v>1578000</v>
      </c>
      <c r="AC355" s="181"/>
      <c r="AD355" s="181"/>
      <c r="AE355" s="181"/>
      <c r="AF355" s="309" t="str">
        <f>VLOOKUP(U355,MOVIL!$C:$CG,3,0)</f>
        <v>PROPIO-AFILIADO</v>
      </c>
      <c r="AG355" s="110">
        <f>+AB355</f>
        <v>1578000</v>
      </c>
      <c r="AH355" s="110">
        <f>+U355</f>
        <v>62</v>
      </c>
      <c r="AI355" s="182"/>
      <c r="AJ355" s="184" t="str">
        <f>IF(AF355="PROPIO","0%",IF(AF355="SOCIO","7,5%","11,5%"))</f>
        <v>11,5%</v>
      </c>
      <c r="AK355" s="182">
        <f>+AI355*AJ355</f>
        <v>0</v>
      </c>
      <c r="AL355" s="182">
        <f>+AI355*3.5%</f>
        <v>0</v>
      </c>
      <c r="AM355" s="182">
        <f>+AI355*0.414%</f>
        <v>0</v>
      </c>
      <c r="AN355" s="182">
        <f>+AI355-AK355</f>
        <v>0</v>
      </c>
      <c r="AO355" s="182">
        <f>+AB355-AI355</f>
        <v>1578000</v>
      </c>
      <c r="AP355" s="182"/>
      <c r="AQ355" s="417"/>
    </row>
    <row r="356" spans="1:43" s="380" customFormat="1" ht="16.5" hidden="1" customHeight="1" x14ac:dyDescent="0.25">
      <c r="A356" s="175"/>
      <c r="B356" s="341"/>
      <c r="C356" s="375" t="s">
        <v>2222</v>
      </c>
      <c r="D356" s="376">
        <v>45807</v>
      </c>
      <c r="E356" s="377">
        <v>72</v>
      </c>
      <c r="F356" s="378" t="s">
        <v>2632</v>
      </c>
      <c r="G356" s="378" t="s">
        <v>2632</v>
      </c>
      <c r="H356" s="378" t="s">
        <v>2701</v>
      </c>
      <c r="I356" s="378" t="s">
        <v>2630</v>
      </c>
      <c r="J356" s="378">
        <v>5</v>
      </c>
      <c r="K356" s="378">
        <v>10</v>
      </c>
      <c r="L356" s="416">
        <v>45827</v>
      </c>
      <c r="M356" s="344">
        <v>1.0416666666666666E-2</v>
      </c>
      <c r="N356" s="416">
        <v>45831</v>
      </c>
      <c r="O356" s="379">
        <v>0.625</v>
      </c>
      <c r="P356" s="381" t="s">
        <v>2628</v>
      </c>
      <c r="Q356" s="378">
        <v>3125037559</v>
      </c>
      <c r="R356" s="333"/>
      <c r="S356" s="393">
        <v>91813</v>
      </c>
      <c r="T356" s="393">
        <v>142554</v>
      </c>
      <c r="U356" s="336">
        <v>461</v>
      </c>
      <c r="V356" s="181" t="str">
        <f>VLOOKUP(U356,MOVIL!$C$7:CA439,2,0)</f>
        <v>KNZ011</v>
      </c>
      <c r="W356" s="181" t="str">
        <f>VLOOKUP(U356,MOVIL!$C$7:$BX$200,5,0)</f>
        <v>PINEDA CASTAÑEDA JAIRO HERNANDO</v>
      </c>
      <c r="X356" s="309">
        <f>VLOOKUP(V356,MOVIL!$D$7:BY441,6,0)</f>
        <v>3042044439</v>
      </c>
      <c r="Y356" s="457">
        <v>7153600</v>
      </c>
      <c r="Z356" s="457"/>
      <c r="AA356" s="457"/>
      <c r="AB356" s="515">
        <f t="shared" si="342"/>
        <v>7153600</v>
      </c>
      <c r="AC356" s="181"/>
      <c r="AD356" s="181"/>
      <c r="AE356" s="181"/>
      <c r="AF356" s="309" t="str">
        <f>VLOOKUP(U356,MOVIL!$C:$CG,3,0)</f>
        <v>PROPIO</v>
      </c>
      <c r="AG356" s="110">
        <f>+AB356</f>
        <v>7153600</v>
      </c>
      <c r="AH356" s="110">
        <f>+U356</f>
        <v>461</v>
      </c>
      <c r="AI356" s="182">
        <f>AG356</f>
        <v>7153600</v>
      </c>
      <c r="AJ356" s="184" t="str">
        <f>IF(AF356="PROPIO","0%",IF(AF356="SOCIO","7,5%","11,5%"))</f>
        <v>0%</v>
      </c>
      <c r="AK356" s="182">
        <f>AI356</f>
        <v>7153600</v>
      </c>
      <c r="AL356" s="182">
        <f>+AI356*3.5%</f>
        <v>250376.00000000003</v>
      </c>
      <c r="AM356" s="182">
        <f>+AI356*0.414%</f>
        <v>29615.903999999999</v>
      </c>
      <c r="AN356" s="182">
        <f>+AI356-AK356</f>
        <v>0</v>
      </c>
      <c r="AO356" s="182">
        <f>+AB356-AI356</f>
        <v>0</v>
      </c>
      <c r="AP356" s="182"/>
      <c r="AQ356" s="417"/>
    </row>
    <row r="357" spans="1:43" s="380" customFormat="1" ht="16.5" hidden="1" customHeight="1" x14ac:dyDescent="0.25">
      <c r="A357" s="175"/>
      <c r="B357" s="341"/>
      <c r="C357" s="375" t="s">
        <v>2222</v>
      </c>
      <c r="D357" s="376">
        <v>45807</v>
      </c>
      <c r="E357" s="377">
        <v>67</v>
      </c>
      <c r="F357" s="378" t="s">
        <v>2634</v>
      </c>
      <c r="G357" s="378" t="s">
        <v>2634</v>
      </c>
      <c r="H357" s="378" t="s">
        <v>2982</v>
      </c>
      <c r="I357" s="378" t="s">
        <v>2630</v>
      </c>
      <c r="J357" s="378">
        <v>5</v>
      </c>
      <c r="K357" s="378">
        <v>7</v>
      </c>
      <c r="L357" s="416">
        <v>45827</v>
      </c>
      <c r="M357" s="344">
        <v>1.0416666666666666E-2</v>
      </c>
      <c r="N357" s="416">
        <v>45831</v>
      </c>
      <c r="O357" s="379">
        <v>0.625</v>
      </c>
      <c r="P357" s="381" t="s">
        <v>2820</v>
      </c>
      <c r="Q357" s="378">
        <v>3224214562</v>
      </c>
      <c r="R357" s="333" t="s">
        <v>2821</v>
      </c>
      <c r="S357" s="393">
        <v>91814</v>
      </c>
      <c r="T357" s="393">
        <v>142561</v>
      </c>
      <c r="U357" s="336">
        <v>52</v>
      </c>
      <c r="V357" s="181" t="str">
        <f>VLOOKUP(U357,MOVIL!$C$7:CA440,2,0)</f>
        <v>NHT929</v>
      </c>
      <c r="W357" s="181" t="str">
        <f>VLOOKUP(U357,MOVIL!$C$7:$BX$200,5,0)</f>
        <v>CARREÑO RAMIREZ JHON ARTURO</v>
      </c>
      <c r="X357" s="309">
        <f>VLOOKUP(V357,MOVIL!$D$7:BY442,6,0)</f>
        <v>3105144527</v>
      </c>
      <c r="Y357" s="457">
        <v>16378300</v>
      </c>
      <c r="Z357" s="457"/>
      <c r="AA357" s="457"/>
      <c r="AB357" s="515">
        <f t="shared" si="342"/>
        <v>16378300</v>
      </c>
      <c r="AC357" s="181"/>
      <c r="AD357" s="181"/>
      <c r="AE357" s="181"/>
      <c r="AF357" s="470" t="str">
        <f>VLOOKUP(U357,MOVIL!$C:$CG,3,0)</f>
        <v>SOCIO</v>
      </c>
      <c r="AG357" s="110">
        <f t="shared" ref="AG357:AG361" si="397">+AB357</f>
        <v>16378300</v>
      </c>
      <c r="AH357" s="110">
        <f t="shared" ref="AH357:AH361" si="398">+U357</f>
        <v>52</v>
      </c>
      <c r="AI357" s="182">
        <f t="shared" ref="AI357:AI361" si="399">ROUNDUP((IF(AF357="SOCIO",(AG357*0.9),(AG357*0.7))),-3)</f>
        <v>14741000</v>
      </c>
      <c r="AJ357" s="184" t="str">
        <f t="shared" ref="AJ357:AJ361" si="400">IF(AF357="PROPIO","0%",IF(AF357="SOCIO","7,5%","11,5%"))</f>
        <v>7,5%</v>
      </c>
      <c r="AK357" s="182">
        <f t="shared" ref="AK357:AK361" si="401">+AI357*AJ357</f>
        <v>1105575</v>
      </c>
      <c r="AL357" s="182">
        <f t="shared" ref="AL357:AL361" si="402">+AI357*3.5%</f>
        <v>515935.00000000006</v>
      </c>
      <c r="AM357" s="182">
        <f t="shared" ref="AM357:AM361" si="403">+AI357*0.414%</f>
        <v>61027.739999999991</v>
      </c>
      <c r="AN357" s="182">
        <f t="shared" ref="AN357:AN361" si="404">+AI357-AK357</f>
        <v>13635425</v>
      </c>
      <c r="AO357" s="182">
        <f t="shared" ref="AO357:AO361" si="405">+AB357-AI357</f>
        <v>1637300</v>
      </c>
      <c r="AP357" s="182"/>
      <c r="AQ357" s="417"/>
    </row>
    <row r="358" spans="1:43" s="380" customFormat="1" ht="16.5" hidden="1" customHeight="1" x14ac:dyDescent="0.25">
      <c r="A358" s="175">
        <v>10</v>
      </c>
      <c r="B358" s="341">
        <v>11</v>
      </c>
      <c r="C358" s="375" t="s">
        <v>1896</v>
      </c>
      <c r="D358" s="376">
        <v>45814</v>
      </c>
      <c r="E358" s="377">
        <v>191</v>
      </c>
      <c r="F358" s="378" t="s">
        <v>252</v>
      </c>
      <c r="G358" s="378" t="s">
        <v>2658</v>
      </c>
      <c r="H358" s="378" t="s">
        <v>2983</v>
      </c>
      <c r="I358" s="378" t="s">
        <v>2055</v>
      </c>
      <c r="J358" s="378">
        <v>2</v>
      </c>
      <c r="K358" s="378">
        <v>24</v>
      </c>
      <c r="L358" s="416">
        <v>45827</v>
      </c>
      <c r="M358" s="344" t="s">
        <v>2359</v>
      </c>
      <c r="N358" s="416">
        <v>45828</v>
      </c>
      <c r="O358" s="379" t="s">
        <v>2345</v>
      </c>
      <c r="P358" s="381" t="s">
        <v>2659</v>
      </c>
      <c r="Q358" s="378">
        <v>3115537058</v>
      </c>
      <c r="R358" s="333" t="s">
        <v>2829</v>
      </c>
      <c r="S358" s="393">
        <v>91815</v>
      </c>
      <c r="T358" s="393">
        <v>142555</v>
      </c>
      <c r="U358" s="336">
        <v>495</v>
      </c>
      <c r="V358" s="181" t="str">
        <f>VLOOKUP(U358,MOVIL!$C$7:CA441,2,0)</f>
        <v>NOX319</v>
      </c>
      <c r="W358" s="181" t="str">
        <f>VLOOKUP(U358,MOVIL!$C$7:$BX$200,5,0)</f>
        <v>PINZON ARAQUE TEOFILO</v>
      </c>
      <c r="X358" s="309">
        <f>VLOOKUP(V358,MOVIL!$D$7:BY443,6,0)</f>
        <v>3102847456</v>
      </c>
      <c r="Y358" s="457">
        <v>3313800</v>
      </c>
      <c r="Z358" s="457"/>
      <c r="AA358" s="457"/>
      <c r="AB358" s="515">
        <f t="shared" si="342"/>
        <v>3313800</v>
      </c>
      <c r="AC358" s="181"/>
      <c r="AD358" s="181"/>
      <c r="AE358" s="181"/>
      <c r="AF358" s="470" t="str">
        <f>VLOOKUP(U358,MOVIL!$C:$CG,3,0)</f>
        <v>SOCIO</v>
      </c>
      <c r="AG358" s="110">
        <f t="shared" si="397"/>
        <v>3313800</v>
      </c>
      <c r="AH358" s="110">
        <f t="shared" si="398"/>
        <v>495</v>
      </c>
      <c r="AI358" s="182">
        <f t="shared" si="399"/>
        <v>2983000</v>
      </c>
      <c r="AJ358" s="184" t="str">
        <f t="shared" si="400"/>
        <v>7,5%</v>
      </c>
      <c r="AK358" s="182">
        <f t="shared" si="401"/>
        <v>223725</v>
      </c>
      <c r="AL358" s="182">
        <f t="shared" si="402"/>
        <v>104405.00000000001</v>
      </c>
      <c r="AM358" s="182">
        <f t="shared" si="403"/>
        <v>12349.619999999999</v>
      </c>
      <c r="AN358" s="182">
        <f t="shared" si="404"/>
        <v>2759275</v>
      </c>
      <c r="AO358" s="182">
        <f t="shared" si="405"/>
        <v>330800</v>
      </c>
      <c r="AP358" s="182"/>
      <c r="AQ358" s="417"/>
    </row>
    <row r="359" spans="1:43" s="380" customFormat="1" ht="16.5" hidden="1" customHeight="1" x14ac:dyDescent="0.25">
      <c r="A359" s="175">
        <v>11</v>
      </c>
      <c r="B359" s="341">
        <v>11</v>
      </c>
      <c r="C359" s="375" t="s">
        <v>1896</v>
      </c>
      <c r="D359" s="376">
        <v>45814</v>
      </c>
      <c r="E359" s="377">
        <v>191</v>
      </c>
      <c r="F359" s="378" t="s">
        <v>252</v>
      </c>
      <c r="G359" s="378" t="s">
        <v>2658</v>
      </c>
      <c r="H359" s="378" t="s">
        <v>2983</v>
      </c>
      <c r="I359" s="378" t="s">
        <v>2055</v>
      </c>
      <c r="J359" s="378">
        <v>2</v>
      </c>
      <c r="K359" s="378">
        <v>26</v>
      </c>
      <c r="L359" s="416">
        <v>45827</v>
      </c>
      <c r="M359" s="344" t="s">
        <v>2359</v>
      </c>
      <c r="N359" s="416">
        <v>45828</v>
      </c>
      <c r="O359" s="379" t="s">
        <v>2345</v>
      </c>
      <c r="P359" s="381" t="s">
        <v>2603</v>
      </c>
      <c r="Q359" s="378">
        <v>3208217157</v>
      </c>
      <c r="R359" s="179" t="s">
        <v>2824</v>
      </c>
      <c r="S359" s="393">
        <v>91816</v>
      </c>
      <c r="T359" s="393">
        <v>142556</v>
      </c>
      <c r="U359" s="336">
        <v>467</v>
      </c>
      <c r="V359" s="181" t="str">
        <f>VLOOKUP(U359,MOVIL!$C$7:CA442,2,0)</f>
        <v>LZM383</v>
      </c>
      <c r="W359" s="181" t="str">
        <f>VLOOKUP(U359,MOVIL!$C$7:$BX$200,5,0)</f>
        <v>CARREÑO AMAYA ELI</v>
      </c>
      <c r="X359" s="309">
        <f>VLOOKUP(V359,MOVIL!$D$7:BY444,6,0)</f>
        <v>3133608820</v>
      </c>
      <c r="Y359" s="336">
        <v>3313800</v>
      </c>
      <c r="Z359" s="181"/>
      <c r="AA359" s="181"/>
      <c r="AB359" s="182">
        <f t="shared" si="342"/>
        <v>3313800</v>
      </c>
      <c r="AC359" s="181"/>
      <c r="AD359" s="181"/>
      <c r="AE359" s="181"/>
      <c r="AF359" s="470" t="str">
        <f>VLOOKUP(U359,MOVIL!$C:$CG,3,0)</f>
        <v>SOCIO</v>
      </c>
      <c r="AG359" s="110">
        <f t="shared" si="397"/>
        <v>3313800</v>
      </c>
      <c r="AH359" s="110">
        <f t="shared" si="398"/>
        <v>467</v>
      </c>
      <c r="AI359" s="182">
        <f t="shared" si="399"/>
        <v>2983000</v>
      </c>
      <c r="AJ359" s="184" t="str">
        <f t="shared" si="400"/>
        <v>7,5%</v>
      </c>
      <c r="AK359" s="182">
        <f t="shared" si="401"/>
        <v>223725</v>
      </c>
      <c r="AL359" s="182">
        <f t="shared" si="402"/>
        <v>104405.00000000001</v>
      </c>
      <c r="AM359" s="182">
        <f t="shared" si="403"/>
        <v>12349.619999999999</v>
      </c>
      <c r="AN359" s="182">
        <f t="shared" si="404"/>
        <v>2759275</v>
      </c>
      <c r="AO359" s="182">
        <f t="shared" si="405"/>
        <v>330800</v>
      </c>
      <c r="AP359" s="182"/>
      <c r="AQ359" s="417"/>
    </row>
    <row r="360" spans="1:43" s="380" customFormat="1" ht="16.5" hidden="1" customHeight="1" x14ac:dyDescent="0.25">
      <c r="A360" s="175"/>
      <c r="B360" s="341">
        <v>11</v>
      </c>
      <c r="C360" s="375" t="s">
        <v>1896</v>
      </c>
      <c r="D360" s="376">
        <v>45814</v>
      </c>
      <c r="E360" s="377">
        <v>80</v>
      </c>
      <c r="F360" s="378" t="s">
        <v>140</v>
      </c>
      <c r="G360" s="378" t="s">
        <v>2661</v>
      </c>
      <c r="H360" s="378" t="s">
        <v>1997</v>
      </c>
      <c r="I360" s="378" t="s">
        <v>2055</v>
      </c>
      <c r="J360" s="378">
        <v>2</v>
      </c>
      <c r="K360" s="378">
        <v>34</v>
      </c>
      <c r="L360" s="416">
        <v>45827</v>
      </c>
      <c r="M360" s="344" t="s">
        <v>2452</v>
      </c>
      <c r="N360" s="416">
        <v>45828</v>
      </c>
      <c r="O360" s="379" t="s">
        <v>2322</v>
      </c>
      <c r="P360" s="381" t="s">
        <v>2662</v>
      </c>
      <c r="Q360" s="378">
        <v>3107984886</v>
      </c>
      <c r="R360" s="179" t="s">
        <v>2822</v>
      </c>
      <c r="S360" s="393">
        <v>91817</v>
      </c>
      <c r="T360" s="393">
        <v>142557</v>
      </c>
      <c r="U360" s="336">
        <v>473</v>
      </c>
      <c r="V360" s="181" t="str">
        <f>VLOOKUP(U360,MOVIL!$C$7:CA443,2,0)</f>
        <v>JOV138</v>
      </c>
      <c r="W360" s="181" t="str">
        <f>VLOOKUP(U360,MOVIL!$C$7:$BX$200,5,0)</f>
        <v>VELEZ LOPEZ CARLOS FERNANDO</v>
      </c>
      <c r="X360" s="309">
        <f>VLOOKUP(V360,MOVIL!$D$7:BY445,6,0)</f>
        <v>3165313463</v>
      </c>
      <c r="Y360" s="182">
        <v>4136464</v>
      </c>
      <c r="Z360" s="181"/>
      <c r="AA360" s="181"/>
      <c r="AB360" s="182">
        <f t="shared" si="342"/>
        <v>4136464</v>
      </c>
      <c r="AC360" s="309"/>
      <c r="AD360" s="110"/>
      <c r="AE360" s="110"/>
      <c r="AF360" s="470" t="str">
        <f>VLOOKUP(U360,MOVIL!$C:$CG,3,0)</f>
        <v>SOCIO</v>
      </c>
      <c r="AG360" s="110">
        <f t="shared" si="397"/>
        <v>4136464</v>
      </c>
      <c r="AH360" s="110">
        <f t="shared" si="398"/>
        <v>473</v>
      </c>
      <c r="AI360" s="182">
        <f t="shared" si="399"/>
        <v>3723000</v>
      </c>
      <c r="AJ360" s="184" t="str">
        <f t="shared" si="400"/>
        <v>7,5%</v>
      </c>
      <c r="AK360" s="182">
        <f t="shared" si="401"/>
        <v>279225</v>
      </c>
      <c r="AL360" s="182">
        <f t="shared" si="402"/>
        <v>130305.00000000001</v>
      </c>
      <c r="AM360" s="182">
        <f t="shared" si="403"/>
        <v>15413.22</v>
      </c>
      <c r="AN360" s="182">
        <f t="shared" si="404"/>
        <v>3443775</v>
      </c>
      <c r="AO360" s="182">
        <f t="shared" si="405"/>
        <v>413464</v>
      </c>
      <c r="AP360" s="182"/>
      <c r="AQ360" s="417"/>
    </row>
    <row r="361" spans="1:43" s="380" customFormat="1" ht="16.5" hidden="1" customHeight="1" x14ac:dyDescent="0.25">
      <c r="A361" s="175">
        <v>12</v>
      </c>
      <c r="B361" s="341">
        <v>11</v>
      </c>
      <c r="C361" s="375" t="s">
        <v>1896</v>
      </c>
      <c r="D361" s="376">
        <v>45814</v>
      </c>
      <c r="E361" s="377">
        <v>164</v>
      </c>
      <c r="F361" s="378" t="s">
        <v>226</v>
      </c>
      <c r="G361" s="378" t="s">
        <v>2660</v>
      </c>
      <c r="H361" s="378" t="s">
        <v>1998</v>
      </c>
      <c r="I361" s="378" t="s">
        <v>2055</v>
      </c>
      <c r="J361" s="378">
        <v>2</v>
      </c>
      <c r="K361" s="378">
        <v>51</v>
      </c>
      <c r="L361" s="416">
        <v>45827</v>
      </c>
      <c r="M361" s="344" t="s">
        <v>2353</v>
      </c>
      <c r="N361" s="416">
        <v>45828</v>
      </c>
      <c r="O361" s="379" t="s">
        <v>2347</v>
      </c>
      <c r="P361" s="381" t="s">
        <v>1920</v>
      </c>
      <c r="Q361" s="378">
        <v>3142959095</v>
      </c>
      <c r="R361" s="179" t="s">
        <v>2825</v>
      </c>
      <c r="S361" s="393">
        <v>91818</v>
      </c>
      <c r="T361" s="393">
        <v>142558</v>
      </c>
      <c r="U361" s="336">
        <v>364</v>
      </c>
      <c r="V361" s="181" t="str">
        <f>VLOOKUP(U361,MOVIL!$C$7:CA443,2,0)</f>
        <v>EXZ257</v>
      </c>
      <c r="W361" s="181" t="str">
        <f>VLOOKUP(U361,MOVIL!$C$7:$BX$200,5,0)</f>
        <v>ORTEGON SIERRA JORGE SAMUEL</v>
      </c>
      <c r="X361" s="309">
        <f>VLOOKUP(V361,MOVIL!$D$7:BY445,6,0)</f>
        <v>3136114788</v>
      </c>
      <c r="Y361" s="336">
        <v>2367000</v>
      </c>
      <c r="Z361" s="181"/>
      <c r="AA361" s="181"/>
      <c r="AB361" s="182">
        <f t="shared" si="342"/>
        <v>2367000</v>
      </c>
      <c r="AC361" s="181"/>
      <c r="AD361" s="181"/>
      <c r="AE361" s="181"/>
      <c r="AF361" s="470" t="str">
        <f>VLOOKUP(U361,MOVIL!$C:$CG,3,0)</f>
        <v>AFILIADO</v>
      </c>
      <c r="AG361" s="110">
        <f t="shared" si="397"/>
        <v>2367000</v>
      </c>
      <c r="AH361" s="110">
        <f t="shared" si="398"/>
        <v>364</v>
      </c>
      <c r="AI361" s="182">
        <f t="shared" si="399"/>
        <v>1657000</v>
      </c>
      <c r="AJ361" s="184" t="str">
        <f t="shared" si="400"/>
        <v>11,5%</v>
      </c>
      <c r="AK361" s="182">
        <f t="shared" si="401"/>
        <v>190555</v>
      </c>
      <c r="AL361" s="182">
        <f t="shared" si="402"/>
        <v>57995.000000000007</v>
      </c>
      <c r="AM361" s="182">
        <f t="shared" si="403"/>
        <v>6859.98</v>
      </c>
      <c r="AN361" s="182">
        <f t="shared" si="404"/>
        <v>1466445</v>
      </c>
      <c r="AO361" s="182">
        <f t="shared" si="405"/>
        <v>710000</v>
      </c>
      <c r="AP361" s="182"/>
      <c r="AQ361" s="417"/>
    </row>
    <row r="362" spans="1:43" s="380" customFormat="1" ht="16.5" hidden="1" customHeight="1" x14ac:dyDescent="0.25">
      <c r="A362" s="175">
        <v>12</v>
      </c>
      <c r="B362" s="341">
        <v>11</v>
      </c>
      <c r="C362" s="375" t="s">
        <v>1896</v>
      </c>
      <c r="D362" s="376">
        <v>45814</v>
      </c>
      <c r="E362" s="377">
        <v>164</v>
      </c>
      <c r="F362" s="378" t="s">
        <v>226</v>
      </c>
      <c r="G362" s="378" t="s">
        <v>2660</v>
      </c>
      <c r="H362" s="378" t="s">
        <v>1998</v>
      </c>
      <c r="I362" s="378" t="s">
        <v>2055</v>
      </c>
      <c r="J362" s="378">
        <v>2</v>
      </c>
      <c r="K362" s="378">
        <v>51</v>
      </c>
      <c r="L362" s="416">
        <v>45827</v>
      </c>
      <c r="M362" s="344" t="s">
        <v>2353</v>
      </c>
      <c r="N362" s="416">
        <v>45828</v>
      </c>
      <c r="O362" s="379" t="s">
        <v>2347</v>
      </c>
      <c r="P362" s="381" t="s">
        <v>1920</v>
      </c>
      <c r="Q362" s="378">
        <v>3142959095</v>
      </c>
      <c r="R362" s="179" t="s">
        <v>2825</v>
      </c>
      <c r="S362" s="393">
        <v>91818</v>
      </c>
      <c r="T362" s="393" t="s">
        <v>1557</v>
      </c>
      <c r="U362" s="393">
        <v>2455</v>
      </c>
      <c r="V362" s="181" t="s">
        <v>2831</v>
      </c>
      <c r="W362" s="181" t="s">
        <v>2832</v>
      </c>
      <c r="X362" s="309">
        <v>3505014511</v>
      </c>
      <c r="Y362" s="336">
        <v>2367000</v>
      </c>
      <c r="Z362" s="181"/>
      <c r="AA362" s="181"/>
      <c r="AB362" s="182">
        <f t="shared" si="342"/>
        <v>2367000</v>
      </c>
      <c r="AC362" s="181"/>
      <c r="AD362" s="181"/>
      <c r="AE362" s="181"/>
      <c r="AF362" s="309" t="e">
        <f>VLOOKUP(U362,MOVIL!$C:$CG,3,0)</f>
        <v>#N/A</v>
      </c>
      <c r="AG362" s="110">
        <f>+AB362</f>
        <v>2367000</v>
      </c>
      <c r="AH362" s="110">
        <f>+U362</f>
        <v>2455</v>
      </c>
      <c r="AI362" s="182">
        <v>1800000</v>
      </c>
      <c r="AJ362" s="184" t="e">
        <f>IF(AF362="PROPIO","0%",IF(AF362="SOCIO","7,5%","11,5%"))</f>
        <v>#N/A</v>
      </c>
      <c r="AK362" s="182" t="e">
        <f>+AI362*AJ362</f>
        <v>#N/A</v>
      </c>
      <c r="AL362" s="182">
        <f>+AI362*3.5%</f>
        <v>63000.000000000007</v>
      </c>
      <c r="AM362" s="182">
        <f>+AI362*0.414%</f>
        <v>7451.9999999999991</v>
      </c>
      <c r="AN362" s="182" t="e">
        <f>+AI362-AK362</f>
        <v>#N/A</v>
      </c>
      <c r="AO362" s="182">
        <f>+AB362-AI362</f>
        <v>567000</v>
      </c>
      <c r="AP362" s="182"/>
      <c r="AQ362" s="417"/>
    </row>
    <row r="363" spans="1:43" s="380" customFormat="1" ht="16.5" hidden="1" customHeight="1" x14ac:dyDescent="0.25">
      <c r="A363" s="175"/>
      <c r="B363" s="341"/>
      <c r="C363" s="330" t="s">
        <v>2937</v>
      </c>
      <c r="D363" s="376">
        <v>45817</v>
      </c>
      <c r="E363" s="377">
        <v>55</v>
      </c>
      <c r="F363" s="378" t="s">
        <v>2711</v>
      </c>
      <c r="G363" s="378" t="s">
        <v>2711</v>
      </c>
      <c r="H363" s="378" t="s">
        <v>1985</v>
      </c>
      <c r="I363" s="378" t="s">
        <v>1940</v>
      </c>
      <c r="J363" s="378">
        <v>1</v>
      </c>
      <c r="K363" s="378">
        <v>30</v>
      </c>
      <c r="L363" s="416">
        <v>45827</v>
      </c>
      <c r="M363" s="344">
        <v>0.16666666666666666</v>
      </c>
      <c r="N363" s="416">
        <v>45827</v>
      </c>
      <c r="O363" s="379" t="s">
        <v>2706</v>
      </c>
      <c r="P363" s="381" t="s">
        <v>2707</v>
      </c>
      <c r="Q363" s="378">
        <v>3138175636</v>
      </c>
      <c r="R363" s="179" t="s">
        <v>2823</v>
      </c>
      <c r="S363" s="393">
        <v>91819</v>
      </c>
      <c r="T363" s="393">
        <v>142559</v>
      </c>
      <c r="U363" s="336">
        <v>332</v>
      </c>
      <c r="V363" s="181" t="str">
        <f>VLOOKUP(U363,MOVIL!$C$7:CA445,2,0)</f>
        <v>EXX669</v>
      </c>
      <c r="W363" s="181" t="str">
        <f>VLOOKUP(U363,MOVIL!$C$7:$BX$200,5,0)</f>
        <v>DUEÑAS SOTO EDGAR ALFONSO</v>
      </c>
      <c r="X363" s="309">
        <f>VLOOKUP(V363,MOVIL!$D$7:BY447,6,0)</f>
        <v>3192732121</v>
      </c>
      <c r="Y363" s="336">
        <v>1499100</v>
      </c>
      <c r="Z363" s="181"/>
      <c r="AA363" s="181"/>
      <c r="AB363" s="182">
        <f t="shared" si="342"/>
        <v>1499100</v>
      </c>
      <c r="AC363" s="181"/>
      <c r="AD363" s="181"/>
      <c r="AE363" s="181"/>
      <c r="AF363" s="470" t="str">
        <f>VLOOKUP(U363,MOVIL!$C:$CG,3,0)</f>
        <v>SOCIO</v>
      </c>
      <c r="AG363" s="110">
        <f t="shared" ref="AG363:AG364" si="406">+AB363</f>
        <v>1499100</v>
      </c>
      <c r="AH363" s="110">
        <f t="shared" ref="AH363:AH364" si="407">+U363</f>
        <v>332</v>
      </c>
      <c r="AI363" s="182">
        <f t="shared" ref="AI363:AI364" si="408">ROUNDUP((IF(AF363="SOCIO",(AG363*0.9),(AG363*0.7))),-3)</f>
        <v>1350000</v>
      </c>
      <c r="AJ363" s="184" t="str">
        <f t="shared" ref="AJ363:AJ364" si="409">IF(AF363="PROPIO","0%",IF(AF363="SOCIO","7,5%","11,5%"))</f>
        <v>7,5%</v>
      </c>
      <c r="AK363" s="182">
        <f t="shared" ref="AK363:AK364" si="410">+AI363*AJ363</f>
        <v>101250</v>
      </c>
      <c r="AL363" s="182">
        <f t="shared" ref="AL363:AL364" si="411">+AI363*3.5%</f>
        <v>47250.000000000007</v>
      </c>
      <c r="AM363" s="182">
        <f t="shared" ref="AM363:AM364" si="412">+AI363*0.414%</f>
        <v>5588.9999999999991</v>
      </c>
      <c r="AN363" s="182">
        <f t="shared" ref="AN363:AN364" si="413">+AI363-AK363</f>
        <v>1248750</v>
      </c>
      <c r="AO363" s="182">
        <f t="shared" ref="AO363:AO364" si="414">+AB363-AI363</f>
        <v>149100</v>
      </c>
      <c r="AP363" s="182"/>
      <c r="AQ363" s="417"/>
    </row>
    <row r="364" spans="1:43" s="380" customFormat="1" ht="16.5" hidden="1" customHeight="1" x14ac:dyDescent="0.25">
      <c r="A364" s="175"/>
      <c r="B364" s="341">
        <v>13</v>
      </c>
      <c r="C364" s="375" t="s">
        <v>1896</v>
      </c>
      <c r="D364" s="376">
        <v>45824</v>
      </c>
      <c r="E364" s="377">
        <v>137</v>
      </c>
      <c r="F364" s="378" t="s">
        <v>200</v>
      </c>
      <c r="G364" s="378" t="s">
        <v>2779</v>
      </c>
      <c r="H364" s="378" t="s">
        <v>1999</v>
      </c>
      <c r="I364" s="378" t="s">
        <v>2055</v>
      </c>
      <c r="J364" s="378">
        <v>1</v>
      </c>
      <c r="K364" s="378">
        <v>24</v>
      </c>
      <c r="L364" s="416">
        <v>45827</v>
      </c>
      <c r="M364" s="344">
        <v>0.22916666666666666</v>
      </c>
      <c r="N364" s="416">
        <v>45827</v>
      </c>
      <c r="O364" s="379" t="s">
        <v>2347</v>
      </c>
      <c r="P364" s="381" t="s">
        <v>2797</v>
      </c>
      <c r="Q364" s="179">
        <v>3112303411</v>
      </c>
      <c r="R364" s="179">
        <v>52077862</v>
      </c>
      <c r="S364" s="393">
        <v>91820</v>
      </c>
      <c r="T364" s="393">
        <v>142560</v>
      </c>
      <c r="U364" s="336">
        <v>518</v>
      </c>
      <c r="V364" s="181" t="str">
        <f>VLOOKUP(U364,MOVIL!$C$7:CA446,2,0)</f>
        <v>TSY479</v>
      </c>
      <c r="W364" s="181" t="str">
        <f>VLOOKUP(U364,MOVIL!$C$7:$BX$200,5,0)</f>
        <v>RODRIGUEZ HERNANDEZ CLEMENTE GUSTAVO</v>
      </c>
      <c r="X364" s="309">
        <f>VLOOKUP(V364,MOVIL!$D$7:BY448,6,0)</f>
        <v>3138150532</v>
      </c>
      <c r="Y364" s="336">
        <v>1420200</v>
      </c>
      <c r="Z364" s="181"/>
      <c r="AA364" s="181"/>
      <c r="AB364" s="182">
        <f t="shared" si="342"/>
        <v>1420200</v>
      </c>
      <c r="AC364" s="181"/>
      <c r="AD364" s="181"/>
      <c r="AE364" s="181"/>
      <c r="AF364" s="470" t="str">
        <f>VLOOKUP(U364,MOVIL!$C:$CG,3,0)</f>
        <v>AFILIADO</v>
      </c>
      <c r="AG364" s="110">
        <f t="shared" si="406"/>
        <v>1420200</v>
      </c>
      <c r="AH364" s="110">
        <f t="shared" si="407"/>
        <v>518</v>
      </c>
      <c r="AI364" s="182">
        <f t="shared" si="408"/>
        <v>995000</v>
      </c>
      <c r="AJ364" s="184" t="str">
        <f t="shared" si="409"/>
        <v>11,5%</v>
      </c>
      <c r="AK364" s="182">
        <f t="shared" si="410"/>
        <v>114425</v>
      </c>
      <c r="AL364" s="182">
        <f t="shared" si="411"/>
        <v>34825</v>
      </c>
      <c r="AM364" s="182">
        <f t="shared" si="412"/>
        <v>4119.2999999999993</v>
      </c>
      <c r="AN364" s="182">
        <f t="shared" si="413"/>
        <v>880575</v>
      </c>
      <c r="AO364" s="182">
        <f t="shared" si="414"/>
        <v>425200</v>
      </c>
      <c r="AP364" s="182"/>
      <c r="AQ364" s="417"/>
    </row>
    <row r="365" spans="1:43" s="380" customFormat="1" ht="16.5" hidden="1" customHeight="1" x14ac:dyDescent="0.25">
      <c r="A365" s="175"/>
      <c r="B365" s="341">
        <v>11</v>
      </c>
      <c r="C365" s="430" t="s">
        <v>2264</v>
      </c>
      <c r="D365" s="376">
        <v>45824</v>
      </c>
      <c r="E365" s="377">
        <v>108</v>
      </c>
      <c r="F365" s="378" t="s">
        <v>170</v>
      </c>
      <c r="G365" s="378" t="s">
        <v>170</v>
      </c>
      <c r="H365" s="378" t="s">
        <v>457</v>
      </c>
      <c r="I365" s="378" t="s">
        <v>2644</v>
      </c>
      <c r="J365" s="378">
        <v>1</v>
      </c>
      <c r="K365" s="378">
        <v>17</v>
      </c>
      <c r="L365" s="416">
        <v>45827</v>
      </c>
      <c r="M365" s="344">
        <v>0.31944444444444442</v>
      </c>
      <c r="N365" s="416" t="s">
        <v>2560</v>
      </c>
      <c r="O365" s="379"/>
      <c r="P365" s="381" t="s">
        <v>2833</v>
      </c>
      <c r="Q365" s="378">
        <v>3002170353</v>
      </c>
      <c r="R365" s="179"/>
      <c r="S365" s="393">
        <v>91830</v>
      </c>
      <c r="T365" s="393">
        <v>142564</v>
      </c>
      <c r="U365" s="336">
        <v>450</v>
      </c>
      <c r="V365" s="181" t="str">
        <f>VLOOKUP(U365,MOVIL!$C$7:CA447,2,0)</f>
        <v>EYX606</v>
      </c>
      <c r="W365" s="181" t="str">
        <f>VLOOKUP(U365,MOVIL!$C$7:$BX$200,5,0)</f>
        <v>SARMIENTO REYES MARCO ANTONIO</v>
      </c>
      <c r="X365" s="309">
        <f>VLOOKUP(V365,MOVIL!$D$7:BY449,6,0)</f>
        <v>3107965739</v>
      </c>
      <c r="Y365" s="336">
        <v>966788</v>
      </c>
      <c r="Z365" s="181"/>
      <c r="AA365" s="181"/>
      <c r="AB365" s="182">
        <f t="shared" si="342"/>
        <v>966788</v>
      </c>
      <c r="AC365" s="181"/>
      <c r="AD365" s="181"/>
      <c r="AE365" s="181"/>
      <c r="AF365" s="309" t="str">
        <f>VLOOKUP(U365,MOVIL!$C:$CG,3,0)</f>
        <v>PROPIO</v>
      </c>
      <c r="AG365" s="110">
        <f>+AB365</f>
        <v>966788</v>
      </c>
      <c r="AH365" s="110">
        <f>+U365</f>
        <v>450</v>
      </c>
      <c r="AI365" s="182">
        <f t="shared" ref="AI365:AI367" si="415">AG365</f>
        <v>966788</v>
      </c>
      <c r="AJ365" s="184" t="str">
        <f>IF(AF365="PROPIO","0%",IF(AF365="SOCIO","7,5%","11,5%"))</f>
        <v>0%</v>
      </c>
      <c r="AK365" s="182">
        <f t="shared" ref="AK365:AK367" si="416">AI365</f>
        <v>966788</v>
      </c>
      <c r="AL365" s="182">
        <f t="shared" ref="AL365:AL369" si="417">+AI365*3.5%</f>
        <v>33837.58</v>
      </c>
      <c r="AM365" s="182">
        <f t="shared" ref="AM365:AM369" si="418">+AI365*0.414%</f>
        <v>4002.5023199999996</v>
      </c>
      <c r="AN365" s="182">
        <f t="shared" ref="AN365:AN369" si="419">+AI365-AK365</f>
        <v>0</v>
      </c>
      <c r="AO365" s="182">
        <f t="shared" ref="AO365:AO369" si="420">+AB365-AI365</f>
        <v>0</v>
      </c>
      <c r="AP365" s="182"/>
      <c r="AQ365" s="417"/>
    </row>
    <row r="366" spans="1:43" s="380" customFormat="1" ht="16.5" hidden="1" customHeight="1" x14ac:dyDescent="0.25">
      <c r="A366" s="175">
        <v>14</v>
      </c>
      <c r="B366" s="341">
        <v>11</v>
      </c>
      <c r="C366" s="375" t="s">
        <v>1896</v>
      </c>
      <c r="D366" s="376">
        <v>45814</v>
      </c>
      <c r="E366" s="377">
        <v>178</v>
      </c>
      <c r="F366" s="378" t="s">
        <v>239</v>
      </c>
      <c r="G366" s="378" t="s">
        <v>2663</v>
      </c>
      <c r="H366" s="378" t="s">
        <v>2970</v>
      </c>
      <c r="I366" s="378" t="s">
        <v>2055</v>
      </c>
      <c r="J366" s="378">
        <v>1</v>
      </c>
      <c r="K366" s="378">
        <v>34</v>
      </c>
      <c r="L366" s="416">
        <v>45828</v>
      </c>
      <c r="M366" s="344" t="s">
        <v>2452</v>
      </c>
      <c r="N366" s="416">
        <v>45828</v>
      </c>
      <c r="O366" s="379" t="s">
        <v>2350</v>
      </c>
      <c r="P366" s="381" t="s">
        <v>2664</v>
      </c>
      <c r="Q366" s="378">
        <v>3212329214</v>
      </c>
      <c r="R366" s="333" t="s">
        <v>2839</v>
      </c>
      <c r="S366" s="393">
        <v>91844</v>
      </c>
      <c r="T366" s="393">
        <v>142593</v>
      </c>
      <c r="U366" s="336">
        <v>453</v>
      </c>
      <c r="V366" s="181" t="str">
        <f>VLOOKUP(U366,MOVIL!$C$7:CA446,2,0)</f>
        <v>EYX538</v>
      </c>
      <c r="W366" s="181" t="str">
        <f>VLOOKUP(U366,MOVIL!$C$7:$BX$200,5,0)</f>
        <v>CHAPARRO LOPEZ GONZALO</v>
      </c>
      <c r="X366" s="309" t="str">
        <f>VLOOKUP(V366,MOVIL!$D$7:BY448,6,0)</f>
        <v>3152252710-3156027290</v>
      </c>
      <c r="Y366" s="336">
        <v>2630000</v>
      </c>
      <c r="Z366" s="181"/>
      <c r="AA366" s="181"/>
      <c r="AB366" s="182">
        <f t="shared" si="342"/>
        <v>2630000</v>
      </c>
      <c r="AC366" s="181"/>
      <c r="AD366" s="181"/>
      <c r="AE366" s="181"/>
      <c r="AF366" s="309" t="str">
        <f>VLOOKUP(U366,MOVIL!$C:$CG,3,0)</f>
        <v>PROPIO</v>
      </c>
      <c r="AG366" s="110">
        <f>+AB366</f>
        <v>2630000</v>
      </c>
      <c r="AH366" s="110">
        <f>+U366</f>
        <v>453</v>
      </c>
      <c r="AI366" s="182">
        <f t="shared" si="415"/>
        <v>2630000</v>
      </c>
      <c r="AJ366" s="184" t="str">
        <f>IF(AF366="PROPIO","0%",IF(AF366="SOCIO","7,5%","11,5%"))</f>
        <v>0%</v>
      </c>
      <c r="AK366" s="182">
        <f t="shared" si="416"/>
        <v>2630000</v>
      </c>
      <c r="AL366" s="182">
        <f t="shared" si="417"/>
        <v>92050.000000000015</v>
      </c>
      <c r="AM366" s="182">
        <f t="shared" si="418"/>
        <v>10888.199999999999</v>
      </c>
      <c r="AN366" s="182">
        <f t="shared" si="419"/>
        <v>0</v>
      </c>
      <c r="AO366" s="182">
        <f t="shared" si="420"/>
        <v>0</v>
      </c>
      <c r="AP366" s="182"/>
      <c r="AQ366" s="417"/>
    </row>
    <row r="367" spans="1:43" s="380" customFormat="1" ht="16.5" hidden="1" customHeight="1" x14ac:dyDescent="0.25">
      <c r="A367" s="175">
        <v>15</v>
      </c>
      <c r="B367" s="341">
        <v>11</v>
      </c>
      <c r="C367" s="375" t="s">
        <v>1896</v>
      </c>
      <c r="D367" s="376">
        <v>45814</v>
      </c>
      <c r="E367" s="377">
        <v>130</v>
      </c>
      <c r="F367" s="378" t="s">
        <v>193</v>
      </c>
      <c r="G367" s="378" t="s">
        <v>2834</v>
      </c>
      <c r="H367" s="378" t="s">
        <v>2980</v>
      </c>
      <c r="I367" s="378" t="s">
        <v>2055</v>
      </c>
      <c r="J367" s="378">
        <v>1</v>
      </c>
      <c r="K367" s="378" t="s">
        <v>2835</v>
      </c>
      <c r="L367" s="416">
        <v>45828</v>
      </c>
      <c r="M367" s="344" t="s">
        <v>2353</v>
      </c>
      <c r="N367" s="416">
        <v>45828</v>
      </c>
      <c r="O367" s="379" t="s">
        <v>2354</v>
      </c>
      <c r="P367" s="381" t="s">
        <v>2445</v>
      </c>
      <c r="Q367" s="378">
        <v>3138119732</v>
      </c>
      <c r="R367" s="179" t="s">
        <v>2732</v>
      </c>
      <c r="S367" s="393">
        <v>91839</v>
      </c>
      <c r="T367" s="393">
        <v>142594</v>
      </c>
      <c r="U367" s="336">
        <v>476</v>
      </c>
      <c r="V367" s="181" t="str">
        <f>VLOOKUP(U367,MOVIL!$C$7:CA447,2,0)</f>
        <v>LUM578</v>
      </c>
      <c r="W367" s="181" t="str">
        <f>VLOOKUP(U367,MOVIL!$C$7:$BX$200,5,0)</f>
        <v>PABON CORTES HUGO EFREN</v>
      </c>
      <c r="X367" s="309">
        <f>VLOOKUP(V367,MOVIL!$D$7:BY449,6,0)</f>
        <v>3214549060</v>
      </c>
      <c r="Y367" s="336">
        <v>1499100</v>
      </c>
      <c r="Z367" s="181"/>
      <c r="AA367" s="181"/>
      <c r="AB367" s="182">
        <f t="shared" si="342"/>
        <v>1499100</v>
      </c>
      <c r="AC367" s="181"/>
      <c r="AD367" s="181"/>
      <c r="AE367" s="181"/>
      <c r="AF367" s="309" t="str">
        <f>VLOOKUP(U367,MOVIL!$C:$CG,3,0)</f>
        <v>PROPIO</v>
      </c>
      <c r="AG367" s="110">
        <f>+AB367</f>
        <v>1499100</v>
      </c>
      <c r="AH367" s="110">
        <f>+U367</f>
        <v>476</v>
      </c>
      <c r="AI367" s="182">
        <f t="shared" si="415"/>
        <v>1499100</v>
      </c>
      <c r="AJ367" s="184" t="str">
        <f>IF(AF367="PROPIO","0%",IF(AF367="SOCIO","7,5%","11,5%"))</f>
        <v>0%</v>
      </c>
      <c r="AK367" s="182">
        <f t="shared" si="416"/>
        <v>1499100</v>
      </c>
      <c r="AL367" s="182">
        <f t="shared" si="417"/>
        <v>52468.500000000007</v>
      </c>
      <c r="AM367" s="182">
        <f t="shared" si="418"/>
        <v>6206.2739999999994</v>
      </c>
      <c r="AN367" s="182">
        <f t="shared" si="419"/>
        <v>0</v>
      </c>
      <c r="AO367" s="182">
        <f t="shared" si="420"/>
        <v>0</v>
      </c>
      <c r="AP367" s="182"/>
      <c r="AQ367" s="417"/>
    </row>
    <row r="368" spans="1:43" s="380" customFormat="1" ht="16.5" hidden="1" customHeight="1" x14ac:dyDescent="0.25">
      <c r="A368" s="175">
        <v>16</v>
      </c>
      <c r="B368" s="341">
        <v>11</v>
      </c>
      <c r="C368" s="375" t="s">
        <v>1896</v>
      </c>
      <c r="D368" s="376">
        <v>45814</v>
      </c>
      <c r="E368" s="377">
        <v>201</v>
      </c>
      <c r="F368" s="378" t="s">
        <v>262</v>
      </c>
      <c r="G368" s="378" t="s">
        <v>2665</v>
      </c>
      <c r="H368" s="378" t="s">
        <v>2924</v>
      </c>
      <c r="I368" s="378" t="s">
        <v>2055</v>
      </c>
      <c r="J368" s="378">
        <v>6</v>
      </c>
      <c r="K368" s="378">
        <v>27</v>
      </c>
      <c r="L368" s="416">
        <v>45828</v>
      </c>
      <c r="M368" s="344" t="s">
        <v>2392</v>
      </c>
      <c r="N368" s="416">
        <v>45833</v>
      </c>
      <c r="O368" s="379" t="s">
        <v>2392</v>
      </c>
      <c r="P368" s="381" t="s">
        <v>2666</v>
      </c>
      <c r="Q368" s="378">
        <v>3153317755</v>
      </c>
      <c r="R368" s="179" t="s">
        <v>2836</v>
      </c>
      <c r="S368" s="393">
        <v>91840</v>
      </c>
      <c r="T368" s="393">
        <v>142595</v>
      </c>
      <c r="U368" s="336">
        <v>480</v>
      </c>
      <c r="V368" s="181" t="str">
        <f>VLOOKUP(U368,MOVIL!$C$7:CA448,2,0)</f>
        <v>LZO022</v>
      </c>
      <c r="W368" s="181" t="str">
        <f>VLOOKUP(U368,MOVIL!$C$7:$BX$200,5,0)</f>
        <v>SALAMANCA FERNANDEZ MAURICIO</v>
      </c>
      <c r="X368" s="309">
        <f>VLOOKUP(V368,MOVIL!$D$7:BY450,6,0)</f>
        <v>3166710509</v>
      </c>
      <c r="Y368" s="336">
        <v>12492500</v>
      </c>
      <c r="Z368" s="181"/>
      <c r="AA368" s="181"/>
      <c r="AB368" s="182">
        <f t="shared" si="342"/>
        <v>12492500</v>
      </c>
      <c r="AC368" s="181"/>
      <c r="AD368" s="181"/>
      <c r="AE368" s="181"/>
      <c r="AF368" s="470" t="str">
        <f>VLOOKUP(U368,MOVIL!$C:$CG,3,0)</f>
        <v>SOCIO</v>
      </c>
      <c r="AG368" s="110">
        <f t="shared" ref="AG368:AG369" si="421">+AB368</f>
        <v>12492500</v>
      </c>
      <c r="AH368" s="110">
        <f t="shared" ref="AH368:AH369" si="422">+U368</f>
        <v>480</v>
      </c>
      <c r="AI368" s="182">
        <f t="shared" ref="AI368:AI369" si="423">ROUNDUP((IF(AF368="SOCIO",(AG368*0.9),(AG368*0.7))),-3)</f>
        <v>11244000</v>
      </c>
      <c r="AJ368" s="184" t="str">
        <f t="shared" ref="AJ368:AJ369" si="424">IF(AF368="PROPIO","0%",IF(AF368="SOCIO","7,5%","11,5%"))</f>
        <v>7,5%</v>
      </c>
      <c r="AK368" s="182">
        <f t="shared" ref="AK368:AK369" si="425">+AI368*AJ368</f>
        <v>843300</v>
      </c>
      <c r="AL368" s="182">
        <f t="shared" si="417"/>
        <v>393540.00000000006</v>
      </c>
      <c r="AM368" s="182">
        <f t="shared" si="418"/>
        <v>46550.159999999996</v>
      </c>
      <c r="AN368" s="182">
        <f t="shared" si="419"/>
        <v>10400700</v>
      </c>
      <c r="AO368" s="182">
        <f t="shared" si="420"/>
        <v>1248500</v>
      </c>
      <c r="AP368" s="182"/>
      <c r="AQ368" s="417"/>
    </row>
    <row r="369" spans="1:43" s="380" customFormat="1" ht="16.5" hidden="1" customHeight="1" x14ac:dyDescent="0.25">
      <c r="A369" s="175">
        <v>17</v>
      </c>
      <c r="B369" s="341">
        <v>11</v>
      </c>
      <c r="C369" s="375" t="s">
        <v>1896</v>
      </c>
      <c r="D369" s="376">
        <v>45814</v>
      </c>
      <c r="E369" s="377">
        <v>212</v>
      </c>
      <c r="F369" s="378" t="s">
        <v>273</v>
      </c>
      <c r="G369" s="378" t="s">
        <v>2667</v>
      </c>
      <c r="H369" s="378" t="s">
        <v>1996</v>
      </c>
      <c r="I369" s="378" t="s">
        <v>2055</v>
      </c>
      <c r="J369" s="378">
        <v>1</v>
      </c>
      <c r="K369" s="378">
        <v>32</v>
      </c>
      <c r="L369" s="416">
        <v>45828</v>
      </c>
      <c r="M369" s="344" t="s">
        <v>2349</v>
      </c>
      <c r="N369" s="416">
        <v>45828</v>
      </c>
      <c r="O369" s="379" t="s">
        <v>2347</v>
      </c>
      <c r="P369" s="381" t="s">
        <v>2623</v>
      </c>
      <c r="Q369" s="378">
        <v>3152210644</v>
      </c>
      <c r="R369" s="333" t="s">
        <v>2839</v>
      </c>
      <c r="S369" s="393">
        <v>91845</v>
      </c>
      <c r="T369" s="393">
        <v>142599</v>
      </c>
      <c r="U369" s="336">
        <v>518</v>
      </c>
      <c r="V369" s="181" t="str">
        <f>VLOOKUP(U369,MOVIL!$C$7:CA449,2,0)</f>
        <v>TSY479</v>
      </c>
      <c r="W369" s="181" t="str">
        <f>VLOOKUP(U369,MOVIL!$C$7:$BX$200,5,0)</f>
        <v>RODRIGUEZ HERNANDEZ CLEMENTE GUSTAVO</v>
      </c>
      <c r="X369" s="309">
        <f>VLOOKUP(V369,MOVIL!$D$7:BY451,6,0)</f>
        <v>3138150532</v>
      </c>
      <c r="Y369" s="336">
        <v>1499100</v>
      </c>
      <c r="Z369" s="181"/>
      <c r="AA369" s="181"/>
      <c r="AB369" s="182">
        <f t="shared" si="342"/>
        <v>1499100</v>
      </c>
      <c r="AC369" s="181"/>
      <c r="AD369" s="181"/>
      <c r="AE369" s="181"/>
      <c r="AF369" s="470" t="str">
        <f>VLOOKUP(U369,MOVIL!$C:$CG,3,0)</f>
        <v>AFILIADO</v>
      </c>
      <c r="AG369" s="110">
        <f t="shared" si="421"/>
        <v>1499100</v>
      </c>
      <c r="AH369" s="110">
        <f t="shared" si="422"/>
        <v>518</v>
      </c>
      <c r="AI369" s="182">
        <f t="shared" si="423"/>
        <v>1050000</v>
      </c>
      <c r="AJ369" s="184" t="str">
        <f t="shared" si="424"/>
        <v>11,5%</v>
      </c>
      <c r="AK369" s="182">
        <f t="shared" si="425"/>
        <v>120750</v>
      </c>
      <c r="AL369" s="182">
        <f t="shared" si="417"/>
        <v>36750</v>
      </c>
      <c r="AM369" s="182">
        <f t="shared" si="418"/>
        <v>4347</v>
      </c>
      <c r="AN369" s="182">
        <f t="shared" si="419"/>
        <v>929250</v>
      </c>
      <c r="AO369" s="182">
        <f t="shared" si="420"/>
        <v>449100</v>
      </c>
      <c r="AP369" s="182"/>
      <c r="AQ369" s="417"/>
    </row>
    <row r="370" spans="1:43" s="380" customFormat="1" ht="16.5" hidden="1" customHeight="1" x14ac:dyDescent="0.25">
      <c r="A370" s="319">
        <v>18</v>
      </c>
      <c r="B370" s="360">
        <v>11</v>
      </c>
      <c r="C370" s="360" t="s">
        <v>1896</v>
      </c>
      <c r="D370" s="361">
        <v>45814</v>
      </c>
      <c r="E370" s="362">
        <v>225</v>
      </c>
      <c r="F370" s="364" t="s">
        <v>285</v>
      </c>
      <c r="G370" s="364" t="s">
        <v>2668</v>
      </c>
      <c r="H370" s="364"/>
      <c r="I370" s="364" t="s">
        <v>2055</v>
      </c>
      <c r="J370" s="364">
        <v>1</v>
      </c>
      <c r="K370" s="364">
        <v>31</v>
      </c>
      <c r="L370" s="415">
        <v>45828</v>
      </c>
      <c r="M370" s="365" t="s">
        <v>2669</v>
      </c>
      <c r="N370" s="415">
        <v>45828</v>
      </c>
      <c r="O370" s="365" t="s">
        <v>2322</v>
      </c>
      <c r="P370" s="366" t="s">
        <v>2670</v>
      </c>
      <c r="Q370" s="364">
        <v>3227021431</v>
      </c>
      <c r="R370" s="458" t="s">
        <v>2819</v>
      </c>
      <c r="S370" s="386" t="s">
        <v>2098</v>
      </c>
      <c r="T370" s="387" t="s">
        <v>1557</v>
      </c>
      <c r="U370" s="324"/>
      <c r="V370" s="324" t="e">
        <f>VLOOKUP(U370,MOVIL!$C$7:CA450,2,0)</f>
        <v>#N/A</v>
      </c>
      <c r="W370" s="324" t="e">
        <f>VLOOKUP(U370,MOVIL!$C$7:$BX$200,5,0)</f>
        <v>#N/A</v>
      </c>
      <c r="X370" s="325" t="e">
        <f>VLOOKUP(V370,MOVIL!$D$7:BY452,6,0)</f>
        <v>#N/A</v>
      </c>
      <c r="Y370" s="324"/>
      <c r="Z370" s="324"/>
      <c r="AA370" s="324"/>
      <c r="AB370" s="326">
        <f t="shared" si="342"/>
        <v>0</v>
      </c>
      <c r="AC370" s="324"/>
      <c r="AD370" s="324"/>
      <c r="AE370" s="324"/>
      <c r="AF370" s="325" t="e">
        <f>VLOOKUP(U370,MOVIL!$C:$CG,3,0)</f>
        <v>#N/A</v>
      </c>
      <c r="AG370" s="369">
        <f>+AB370</f>
        <v>0</v>
      </c>
      <c r="AH370" s="369">
        <f>+U370</f>
        <v>0</v>
      </c>
      <c r="AI370" s="467" t="e">
        <f>ROUNDUP((IF(AF370="SOCIO",(AG370*0.85),(AG370*0.7))),-3)</f>
        <v>#N/A</v>
      </c>
      <c r="AJ370" s="466" t="e">
        <f>IF(AF370="PROPIO","0%",IF(AF370="SOCIO","7,5%","11,5%"))</f>
        <v>#N/A</v>
      </c>
      <c r="AK370" s="326" t="e">
        <f>+AI370*AJ370</f>
        <v>#N/A</v>
      </c>
      <c r="AL370" s="326" t="e">
        <f>+AI370*3.5%</f>
        <v>#N/A</v>
      </c>
      <c r="AM370" s="326" t="e">
        <f>+AI370*0.414%</f>
        <v>#N/A</v>
      </c>
      <c r="AN370" s="326" t="e">
        <f>+AI370-AK370</f>
        <v>#N/A</v>
      </c>
      <c r="AO370" s="326" t="e">
        <f>+AB370-AI370</f>
        <v>#N/A</v>
      </c>
      <c r="AP370" s="326"/>
      <c r="AQ370" s="446"/>
    </row>
    <row r="371" spans="1:43" s="380" customFormat="1" ht="16.5" hidden="1" customHeight="1" x14ac:dyDescent="0.25">
      <c r="A371" s="175"/>
      <c r="B371" s="341"/>
      <c r="C371" s="330" t="s">
        <v>2937</v>
      </c>
      <c r="D371" s="376">
        <v>45817</v>
      </c>
      <c r="E371" s="377">
        <v>35</v>
      </c>
      <c r="F371" s="378" t="s">
        <v>2712</v>
      </c>
      <c r="G371" s="378" t="s">
        <v>2712</v>
      </c>
      <c r="H371" s="378" t="s">
        <v>2984</v>
      </c>
      <c r="I371" s="378" t="s">
        <v>1940</v>
      </c>
      <c r="J371" s="378">
        <v>1</v>
      </c>
      <c r="K371" s="378">
        <v>30</v>
      </c>
      <c r="L371" s="416">
        <v>45828</v>
      </c>
      <c r="M371" s="344" t="s">
        <v>2434</v>
      </c>
      <c r="N371" s="416">
        <v>45828</v>
      </c>
      <c r="O371" s="379" t="s">
        <v>2435</v>
      </c>
      <c r="P371" s="381" t="s">
        <v>2436</v>
      </c>
      <c r="Q371" s="378">
        <v>3105530557</v>
      </c>
      <c r="R371" s="179" t="s">
        <v>2837</v>
      </c>
      <c r="S371" s="393">
        <v>91841</v>
      </c>
      <c r="T371" s="393">
        <v>142596</v>
      </c>
      <c r="U371" s="336">
        <v>371</v>
      </c>
      <c r="V371" s="181" t="str">
        <f>VLOOKUP(U371,MOVIL!$C$7:CA451,2,0)</f>
        <v>LZM804</v>
      </c>
      <c r="W371" s="181" t="str">
        <f>VLOOKUP(U371,MOVIL!$C$7:$BX$200,5,0)</f>
        <v>FORERO LEMUS NORBEY LEONARDO</v>
      </c>
      <c r="X371" s="309">
        <f>VLOOKUP(V371,MOVIL!$D$7:BY453,6,0)</f>
        <v>3114539320</v>
      </c>
      <c r="Y371" s="336">
        <v>2934028</v>
      </c>
      <c r="Z371" s="181"/>
      <c r="AA371" s="181"/>
      <c r="AB371" s="182">
        <f t="shared" si="342"/>
        <v>2934028</v>
      </c>
      <c r="AC371" s="181"/>
      <c r="AD371" s="181"/>
      <c r="AE371" s="181"/>
      <c r="AF371" s="470" t="str">
        <f>VLOOKUP(U371,MOVIL!$C:$CG,3,0)</f>
        <v>SOCIO</v>
      </c>
      <c r="AG371" s="110">
        <f t="shared" ref="AG371:AG372" si="426">+AB371</f>
        <v>2934028</v>
      </c>
      <c r="AH371" s="110">
        <f t="shared" ref="AH371:AH372" si="427">+U371</f>
        <v>371</v>
      </c>
      <c r="AI371" s="182">
        <f t="shared" ref="AI371:AI372" si="428">ROUNDUP((IF(AF371="SOCIO",(AG371*0.9),(AG371*0.7))),-3)</f>
        <v>2641000</v>
      </c>
      <c r="AJ371" s="184" t="str">
        <f t="shared" ref="AJ371:AJ372" si="429">IF(AF371="PROPIO","0%",IF(AF371="SOCIO","7,5%","11,5%"))</f>
        <v>7,5%</v>
      </c>
      <c r="AK371" s="182">
        <f t="shared" ref="AK371:AK372" si="430">+AI371*AJ371</f>
        <v>198075</v>
      </c>
      <c r="AL371" s="182">
        <f t="shared" ref="AL371:AL372" si="431">+AI371*3.5%</f>
        <v>92435.000000000015</v>
      </c>
      <c r="AM371" s="182">
        <f t="shared" ref="AM371:AM372" si="432">+AI371*0.414%</f>
        <v>10933.74</v>
      </c>
      <c r="AN371" s="182">
        <f t="shared" ref="AN371:AN372" si="433">+AI371-AK371</f>
        <v>2442925</v>
      </c>
      <c r="AO371" s="182">
        <f t="shared" ref="AO371:AO372" si="434">+AB371-AI371</f>
        <v>293028</v>
      </c>
      <c r="AP371" s="182"/>
      <c r="AQ371" s="417"/>
    </row>
    <row r="372" spans="1:43" s="380" customFormat="1" ht="16.5" hidden="1" customHeight="1" x14ac:dyDescent="0.25">
      <c r="A372" s="175"/>
      <c r="B372" s="341">
        <v>13</v>
      </c>
      <c r="C372" s="375" t="s">
        <v>1896</v>
      </c>
      <c r="D372" s="376">
        <v>45824</v>
      </c>
      <c r="E372" s="377">
        <v>206</v>
      </c>
      <c r="F372" s="378" t="s">
        <v>2780</v>
      </c>
      <c r="G372" s="378" t="s">
        <v>2946</v>
      </c>
      <c r="H372" s="378" t="s">
        <v>2985</v>
      </c>
      <c r="I372" s="378" t="s">
        <v>2348</v>
      </c>
      <c r="J372" s="378">
        <v>2</v>
      </c>
      <c r="K372" s="378">
        <v>26</v>
      </c>
      <c r="L372" s="416">
        <v>45828</v>
      </c>
      <c r="M372" s="344" t="s">
        <v>2349</v>
      </c>
      <c r="N372" s="416">
        <v>45829</v>
      </c>
      <c r="O372" s="379" t="s">
        <v>2625</v>
      </c>
      <c r="P372" s="381" t="s">
        <v>2800</v>
      </c>
      <c r="Q372" s="179">
        <v>3112002782</v>
      </c>
      <c r="R372" s="179" t="s">
        <v>2838</v>
      </c>
      <c r="S372" s="393">
        <v>91842</v>
      </c>
      <c r="T372" s="393">
        <v>142597</v>
      </c>
      <c r="U372" s="336">
        <v>30</v>
      </c>
      <c r="V372" s="181" t="str">
        <f>VLOOKUP(U372,MOVIL!$C$7:CA452,2,0)</f>
        <v>NOW869</v>
      </c>
      <c r="W372" s="181" t="str">
        <f>VLOOKUP(U372,MOVIL!$C$7:$BX$200,5,0)</f>
        <v>CAICEDO BERNAL PABLO ALONSO</v>
      </c>
      <c r="X372" s="309">
        <f>VLOOKUP(V372,MOVIL!$D$7:BY454,6,0)</f>
        <v>3168326611</v>
      </c>
      <c r="Y372" s="457">
        <v>4260600</v>
      </c>
      <c r="Z372" s="181"/>
      <c r="AA372" s="181"/>
      <c r="AB372" s="182">
        <f t="shared" si="342"/>
        <v>4260600</v>
      </c>
      <c r="AC372" s="181"/>
      <c r="AD372" s="181"/>
      <c r="AE372" s="181"/>
      <c r="AF372" s="470" t="str">
        <f>VLOOKUP(U372,MOVIL!$C:$CG,3,0)</f>
        <v>SOCIO</v>
      </c>
      <c r="AG372" s="110">
        <f t="shared" si="426"/>
        <v>4260600</v>
      </c>
      <c r="AH372" s="110">
        <f t="shared" si="427"/>
        <v>30</v>
      </c>
      <c r="AI372" s="182">
        <f t="shared" si="428"/>
        <v>3835000</v>
      </c>
      <c r="AJ372" s="184" t="str">
        <f t="shared" si="429"/>
        <v>7,5%</v>
      </c>
      <c r="AK372" s="182">
        <f t="shared" si="430"/>
        <v>287625</v>
      </c>
      <c r="AL372" s="182">
        <f t="shared" si="431"/>
        <v>134225</v>
      </c>
      <c r="AM372" s="182">
        <f t="shared" si="432"/>
        <v>15876.899999999998</v>
      </c>
      <c r="AN372" s="182">
        <f t="shared" si="433"/>
        <v>3547375</v>
      </c>
      <c r="AO372" s="182">
        <f t="shared" si="434"/>
        <v>425600</v>
      </c>
      <c r="AP372" s="182"/>
      <c r="AQ372" s="417"/>
    </row>
    <row r="373" spans="1:43" s="380" customFormat="1" ht="16.5" hidden="1" customHeight="1" x14ac:dyDescent="0.25">
      <c r="A373" s="175"/>
      <c r="B373" s="341">
        <v>13</v>
      </c>
      <c r="C373" s="375" t="s">
        <v>1896</v>
      </c>
      <c r="D373" s="376">
        <v>45824</v>
      </c>
      <c r="E373" s="377">
        <v>137</v>
      </c>
      <c r="F373" s="378" t="s">
        <v>200</v>
      </c>
      <c r="G373" s="378" t="s">
        <v>2779</v>
      </c>
      <c r="H373" s="378" t="s">
        <v>1996</v>
      </c>
      <c r="I373" s="378" t="s">
        <v>2801</v>
      </c>
      <c r="J373" s="378">
        <v>1</v>
      </c>
      <c r="K373" s="378">
        <v>27</v>
      </c>
      <c r="L373" s="416">
        <v>45828</v>
      </c>
      <c r="M373" s="344" t="s">
        <v>2344</v>
      </c>
      <c r="N373" s="416">
        <v>45828</v>
      </c>
      <c r="O373" s="379" t="s">
        <v>2350</v>
      </c>
      <c r="P373" s="381" t="s">
        <v>2797</v>
      </c>
      <c r="Q373" s="179">
        <v>3112303411</v>
      </c>
      <c r="R373" s="179">
        <v>52077862</v>
      </c>
      <c r="S373" s="393">
        <v>91843</v>
      </c>
      <c r="T373" s="393">
        <v>142598</v>
      </c>
      <c r="U373" s="336">
        <v>482</v>
      </c>
      <c r="V373" s="181" t="str">
        <f>VLOOKUP(U373,MOVIL!$C$7:CA453,2,0)</f>
        <v>PMV391</v>
      </c>
      <c r="W373" s="181" t="str">
        <f>VLOOKUP(U373,MOVIL!$C$7:$BX$200,5,0)</f>
        <v xml:space="preserve">HENAO JHON JAIRO </v>
      </c>
      <c r="X373" s="309" t="str">
        <f>VLOOKUP(V373,MOVIL!$D$7:BY455,6,0)</f>
        <v>311 5314584</v>
      </c>
      <c r="Y373" s="336">
        <v>1499100</v>
      </c>
      <c r="Z373" s="181"/>
      <c r="AA373" s="181"/>
      <c r="AB373" s="182">
        <f t="shared" si="342"/>
        <v>1499100</v>
      </c>
      <c r="AC373" s="181"/>
      <c r="AD373" s="181"/>
      <c r="AE373" s="181"/>
      <c r="AF373" s="309" t="str">
        <f>VLOOKUP(U373,MOVIL!$C:$CG,3,0)</f>
        <v>PROPIO</v>
      </c>
      <c r="AG373" s="110">
        <f>+AB373</f>
        <v>1499100</v>
      </c>
      <c r="AH373" s="110">
        <f>+U373</f>
        <v>482</v>
      </c>
      <c r="AI373" s="182">
        <f>AG373</f>
        <v>1499100</v>
      </c>
      <c r="AJ373" s="184" t="str">
        <f>IF(AF373="PROPIO","0%",IF(AF373="SOCIO","7,5%","11,5%"))</f>
        <v>0%</v>
      </c>
      <c r="AK373" s="182">
        <f>AI373</f>
        <v>1499100</v>
      </c>
      <c r="AL373" s="182">
        <f>+AI373*3.5%</f>
        <v>52468.500000000007</v>
      </c>
      <c r="AM373" s="182">
        <f>+AI373*0.414%</f>
        <v>6206.2739999999994</v>
      </c>
      <c r="AN373" s="182">
        <f>+AI373-AK373</f>
        <v>0</v>
      </c>
      <c r="AO373" s="182">
        <f>+AB373-AI373</f>
        <v>0</v>
      </c>
      <c r="AP373" s="182"/>
      <c r="AQ373" s="417"/>
    </row>
    <row r="374" spans="1:43" s="380" customFormat="1" ht="16.5" hidden="1" customHeight="1" x14ac:dyDescent="0.25">
      <c r="A374" s="175">
        <v>19</v>
      </c>
      <c r="B374" s="341">
        <v>11</v>
      </c>
      <c r="C374" s="375" t="s">
        <v>1896</v>
      </c>
      <c r="D374" s="376">
        <v>45814</v>
      </c>
      <c r="E374" s="377">
        <v>126</v>
      </c>
      <c r="F374" s="378" t="s">
        <v>189</v>
      </c>
      <c r="G374" s="378" t="s">
        <v>2671</v>
      </c>
      <c r="H374" s="378" t="s">
        <v>2968</v>
      </c>
      <c r="I374" s="378" t="s">
        <v>2348</v>
      </c>
      <c r="J374" s="378">
        <v>1</v>
      </c>
      <c r="K374" s="378">
        <v>22</v>
      </c>
      <c r="L374" s="416">
        <v>45829</v>
      </c>
      <c r="M374" s="344" t="s">
        <v>2349</v>
      </c>
      <c r="N374" s="416">
        <v>45829</v>
      </c>
      <c r="O374" s="379" t="s">
        <v>2625</v>
      </c>
      <c r="P374" s="381" t="s">
        <v>2626</v>
      </c>
      <c r="Q374" s="378">
        <v>3003645744</v>
      </c>
      <c r="R374" s="179"/>
      <c r="S374" s="393">
        <v>91866</v>
      </c>
      <c r="T374" s="393">
        <v>142643</v>
      </c>
      <c r="U374" s="336">
        <v>151</v>
      </c>
      <c r="V374" s="181" t="str">
        <f>VLOOKUP(U374,MOVIL!$C$7:CA452,2,0)</f>
        <v>WOX641</v>
      </c>
      <c r="W374" s="181" t="str">
        <f>VLOOKUP(U374,MOVIL!$C$7:$BX$200,5,0)</f>
        <v>MUÑOZ RIAÑO ACXEL ANTONIO</v>
      </c>
      <c r="X374" s="309">
        <f>VLOOKUP(V374,MOVIL!$D$7:BY454,6,0)</f>
        <v>3133272723</v>
      </c>
      <c r="Y374" s="336">
        <v>1420200</v>
      </c>
      <c r="Z374" s="181"/>
      <c r="AA374" s="181"/>
      <c r="AB374" s="182">
        <f t="shared" si="342"/>
        <v>1420200</v>
      </c>
      <c r="AC374" s="181"/>
      <c r="AD374" s="181"/>
      <c r="AE374" s="181"/>
      <c r="AF374" s="470" t="str">
        <f>VLOOKUP(U374,MOVIL!$C:$CG,3,0)</f>
        <v>AFILIADO</v>
      </c>
      <c r="AG374" s="110">
        <f>+AB374</f>
        <v>1420200</v>
      </c>
      <c r="AH374" s="110">
        <f>+U374</f>
        <v>151</v>
      </c>
      <c r="AI374" s="182">
        <f>ROUNDUP((IF(AF374="SOCIO",(AG374*0.9),(AG374*0.7))),-3)</f>
        <v>995000</v>
      </c>
      <c r="AJ374" s="184" t="str">
        <f>IF(AF374="PROPIO","0%",IF(AF374="SOCIO","7,5%","11,5%"))</f>
        <v>11,5%</v>
      </c>
      <c r="AK374" s="182">
        <f>+AI374*AJ374</f>
        <v>114425</v>
      </c>
      <c r="AL374" s="182">
        <f>+AI374*3.5%</f>
        <v>34825</v>
      </c>
      <c r="AM374" s="182">
        <f>+AI374*0.414%</f>
        <v>4119.2999999999993</v>
      </c>
      <c r="AN374" s="182">
        <f>+AI374-AK374</f>
        <v>880575</v>
      </c>
      <c r="AO374" s="182">
        <f>+AB374-AI374</f>
        <v>425200</v>
      </c>
      <c r="AP374" s="182"/>
      <c r="AQ374" s="417"/>
    </row>
    <row r="375" spans="1:43" s="380" customFormat="1" ht="16.5" hidden="1" customHeight="1" x14ac:dyDescent="0.25">
      <c r="A375" s="175"/>
      <c r="B375" s="341">
        <v>13</v>
      </c>
      <c r="C375" s="375" t="s">
        <v>1896</v>
      </c>
      <c r="D375" s="376">
        <v>45824</v>
      </c>
      <c r="E375" s="377">
        <v>143</v>
      </c>
      <c r="F375" s="378" t="s">
        <v>206</v>
      </c>
      <c r="G375" s="378" t="s">
        <v>2781</v>
      </c>
      <c r="H375" s="378" t="s">
        <v>2881</v>
      </c>
      <c r="I375" s="378" t="s">
        <v>2055</v>
      </c>
      <c r="J375" s="378">
        <v>1</v>
      </c>
      <c r="K375" s="378">
        <v>31</v>
      </c>
      <c r="L375" s="416">
        <v>45829</v>
      </c>
      <c r="M375" s="344" t="s">
        <v>2353</v>
      </c>
      <c r="N375" s="416">
        <v>45829</v>
      </c>
      <c r="O375" s="379" t="s">
        <v>2354</v>
      </c>
      <c r="P375" s="381" t="s">
        <v>2065</v>
      </c>
      <c r="Q375" s="179">
        <v>3108817377</v>
      </c>
      <c r="R375" s="179">
        <v>37861445</v>
      </c>
      <c r="S375" s="393">
        <v>91867</v>
      </c>
      <c r="T375" s="393">
        <v>142644</v>
      </c>
      <c r="U375" s="336">
        <v>453</v>
      </c>
      <c r="V375" s="181" t="str">
        <f>VLOOKUP(U375,MOVIL!$C$7:CA453,2,0)</f>
        <v>EYX538</v>
      </c>
      <c r="W375" s="181" t="str">
        <f>VLOOKUP(U375,MOVIL!$C$7:$BX$200,5,0)</f>
        <v>CHAPARRO LOPEZ GONZALO</v>
      </c>
      <c r="X375" s="309" t="str">
        <f>VLOOKUP(V375,MOVIL!$D$7:BY455,6,0)</f>
        <v>3152252710-3156027290</v>
      </c>
      <c r="Y375" s="336">
        <v>1499100</v>
      </c>
      <c r="Z375" s="181"/>
      <c r="AA375" s="181"/>
      <c r="AB375" s="182">
        <f t="shared" si="342"/>
        <v>1499100</v>
      </c>
      <c r="AC375" s="181"/>
      <c r="AD375" s="181"/>
      <c r="AE375" s="181"/>
      <c r="AF375" s="309" t="str">
        <f>VLOOKUP(U375,MOVIL!$C:$CG,3,0)</f>
        <v>PROPIO</v>
      </c>
      <c r="AG375" s="110">
        <f>+AB375</f>
        <v>1499100</v>
      </c>
      <c r="AH375" s="110">
        <f>+U375</f>
        <v>453</v>
      </c>
      <c r="AI375" s="182">
        <f>AG375</f>
        <v>1499100</v>
      </c>
      <c r="AJ375" s="184" t="str">
        <f>IF(AF375="PROPIO","0%",IF(AF375="SOCIO","7,5%","11,5%"))</f>
        <v>0%</v>
      </c>
      <c r="AK375" s="182">
        <f>AI375</f>
        <v>1499100</v>
      </c>
      <c r="AL375" s="182">
        <f>+AI375*3.5%</f>
        <v>52468.500000000007</v>
      </c>
      <c r="AM375" s="182">
        <f>+AI375*0.414%</f>
        <v>6206.2739999999994</v>
      </c>
      <c r="AN375" s="182">
        <f>+AI375-AK375</f>
        <v>0</v>
      </c>
      <c r="AO375" s="182">
        <f>+AB375-AI375</f>
        <v>0</v>
      </c>
      <c r="AP375" s="182"/>
      <c r="AQ375" s="417"/>
    </row>
    <row r="376" spans="1:43" s="380" customFormat="1" ht="16.5" hidden="1" customHeight="1" x14ac:dyDescent="0.25">
      <c r="A376" s="175"/>
      <c r="B376" s="341">
        <v>13</v>
      </c>
      <c r="C376" s="375" t="s">
        <v>1896</v>
      </c>
      <c r="D376" s="377">
        <v>204</v>
      </c>
      <c r="E376" s="377">
        <v>204</v>
      </c>
      <c r="F376" s="378" t="s">
        <v>2782</v>
      </c>
      <c r="G376" s="378" t="s">
        <v>2782</v>
      </c>
      <c r="H376" s="378" t="s">
        <v>1958</v>
      </c>
      <c r="I376" s="378" t="s">
        <v>2055</v>
      </c>
      <c r="J376" s="378">
        <v>3</v>
      </c>
      <c r="K376" s="378">
        <v>25</v>
      </c>
      <c r="L376" s="416">
        <v>45829</v>
      </c>
      <c r="M376" s="344" t="s">
        <v>2353</v>
      </c>
      <c r="N376" s="416">
        <v>45831</v>
      </c>
      <c r="O376" s="379" t="s">
        <v>2354</v>
      </c>
      <c r="P376" s="381" t="s">
        <v>2802</v>
      </c>
      <c r="Q376" s="179">
        <v>3157169002</v>
      </c>
      <c r="R376" s="179">
        <v>79999817</v>
      </c>
      <c r="S376" s="393">
        <v>91868</v>
      </c>
      <c r="T376" s="393">
        <v>142645</v>
      </c>
      <c r="U376" s="336">
        <v>396</v>
      </c>
      <c r="V376" s="181" t="str">
        <f>VLOOKUP(U376,MOVIL!$C$7:CA454,2,0)</f>
        <v>LZM418</v>
      </c>
      <c r="W376" s="181" t="str">
        <f>VLOOKUP(U376,MOVIL!$C$7:$BX$200,5,0)</f>
        <v>PALOMAR ARANGO LUIS EDUARDO</v>
      </c>
      <c r="X376" s="309">
        <f>VLOOKUP(V376,MOVIL!$D$7:BY456,6,0)</f>
        <v>3103354453</v>
      </c>
      <c r="Y376" s="181">
        <v>5207400</v>
      </c>
      <c r="Z376" s="181"/>
      <c r="AA376" s="181"/>
      <c r="AB376" s="182">
        <f t="shared" ref="AB376:AB422" si="435">Y376+(AA376*Z376)</f>
        <v>5207400</v>
      </c>
      <c r="AC376" s="110"/>
      <c r="AD376" s="110"/>
      <c r="AE376" s="182"/>
      <c r="AF376" s="470" t="str">
        <f>VLOOKUP(U376,MOVIL!$C:$CG,3,0)</f>
        <v>SOCIO</v>
      </c>
      <c r="AG376" s="110">
        <f t="shared" ref="AG376:AG380" si="436">+AB376</f>
        <v>5207400</v>
      </c>
      <c r="AH376" s="110">
        <f t="shared" ref="AH376:AH380" si="437">+U376</f>
        <v>396</v>
      </c>
      <c r="AI376" s="182">
        <f t="shared" ref="AI376:AI380" si="438">ROUNDUP((IF(AF376="SOCIO",(AG376*0.9),(AG376*0.7))),-3)</f>
        <v>4687000</v>
      </c>
      <c r="AJ376" s="184" t="str">
        <f t="shared" ref="AJ376:AJ380" si="439">IF(AF376="PROPIO","0%",IF(AF376="SOCIO","7,5%","11,5%"))</f>
        <v>7,5%</v>
      </c>
      <c r="AK376" s="182">
        <f t="shared" ref="AK376:AK380" si="440">+AI376*AJ376</f>
        <v>351525</v>
      </c>
      <c r="AL376" s="182">
        <f t="shared" ref="AL376:AL380" si="441">+AI376*3.5%</f>
        <v>164045.00000000003</v>
      </c>
      <c r="AM376" s="182">
        <f t="shared" ref="AM376:AM380" si="442">+AI376*0.414%</f>
        <v>19404.179999999997</v>
      </c>
      <c r="AN376" s="182">
        <f t="shared" ref="AN376:AN380" si="443">+AI376-AK376</f>
        <v>4335475</v>
      </c>
      <c r="AO376" s="182">
        <f t="shared" ref="AO376:AO380" si="444">+AB376-AI376</f>
        <v>520400</v>
      </c>
      <c r="AP376" s="182"/>
      <c r="AQ376" s="417"/>
    </row>
    <row r="377" spans="1:43" s="380" customFormat="1" ht="16.5" hidden="1" customHeight="1" x14ac:dyDescent="0.25">
      <c r="A377" s="175"/>
      <c r="B377" s="341">
        <v>13</v>
      </c>
      <c r="C377" s="375" t="s">
        <v>1896</v>
      </c>
      <c r="D377" s="376">
        <v>45824</v>
      </c>
      <c r="E377" s="377">
        <v>204</v>
      </c>
      <c r="F377" s="378" t="s">
        <v>266</v>
      </c>
      <c r="G377" s="378" t="s">
        <v>2782</v>
      </c>
      <c r="H377" s="378" t="s">
        <v>1958</v>
      </c>
      <c r="I377" s="378" t="s">
        <v>2055</v>
      </c>
      <c r="J377" s="378">
        <v>3</v>
      </c>
      <c r="K377" s="378">
        <v>25</v>
      </c>
      <c r="L377" s="416">
        <v>45829</v>
      </c>
      <c r="M377" s="344" t="s">
        <v>2353</v>
      </c>
      <c r="N377" s="416">
        <v>45831</v>
      </c>
      <c r="O377" s="379" t="s">
        <v>2354</v>
      </c>
      <c r="P377" s="381" t="s">
        <v>2802</v>
      </c>
      <c r="Q377" s="179">
        <v>3157169002</v>
      </c>
      <c r="R377" s="179">
        <v>79999817</v>
      </c>
      <c r="S377" s="393">
        <v>91868</v>
      </c>
      <c r="T377" s="393">
        <v>142646</v>
      </c>
      <c r="U377" s="336">
        <v>495</v>
      </c>
      <c r="V377" s="181" t="str">
        <f>VLOOKUP(U377,MOVIL!$C$7:CA455,2,0)</f>
        <v>NOX319</v>
      </c>
      <c r="W377" s="181" t="str">
        <f>VLOOKUP(U377,MOVIL!$C$7:$BX$200,5,0)</f>
        <v>PINZON ARAQUE TEOFILO</v>
      </c>
      <c r="X377" s="309">
        <f>VLOOKUP(V377,MOVIL!$D$7:BY457,6,0)</f>
        <v>3102847456</v>
      </c>
      <c r="Y377" s="336">
        <v>5207400</v>
      </c>
      <c r="Z377" s="181"/>
      <c r="AA377" s="181"/>
      <c r="AB377" s="182">
        <f t="shared" si="435"/>
        <v>5207400</v>
      </c>
      <c r="AC377" s="181"/>
      <c r="AD377" s="181"/>
      <c r="AE377" s="181"/>
      <c r="AF377" s="470" t="str">
        <f>VLOOKUP(U377,MOVIL!$C:$CG,3,0)</f>
        <v>SOCIO</v>
      </c>
      <c r="AG377" s="110">
        <f t="shared" si="436"/>
        <v>5207400</v>
      </c>
      <c r="AH377" s="110">
        <f t="shared" si="437"/>
        <v>495</v>
      </c>
      <c r="AI377" s="182">
        <f t="shared" si="438"/>
        <v>4687000</v>
      </c>
      <c r="AJ377" s="184" t="str">
        <f t="shared" si="439"/>
        <v>7,5%</v>
      </c>
      <c r="AK377" s="182">
        <f t="shared" si="440"/>
        <v>351525</v>
      </c>
      <c r="AL377" s="182">
        <f t="shared" si="441"/>
        <v>164045.00000000003</v>
      </c>
      <c r="AM377" s="182">
        <f t="shared" si="442"/>
        <v>19404.179999999997</v>
      </c>
      <c r="AN377" s="182">
        <f t="shared" si="443"/>
        <v>4335475</v>
      </c>
      <c r="AO377" s="182">
        <f t="shared" si="444"/>
        <v>520400</v>
      </c>
      <c r="AP377" s="182"/>
      <c r="AQ377" s="417"/>
    </row>
    <row r="378" spans="1:43" s="380" customFormat="1" ht="16.5" hidden="1" customHeight="1" x14ac:dyDescent="0.25">
      <c r="A378" s="175"/>
      <c r="B378" s="341"/>
      <c r="C378" s="330" t="s">
        <v>2937</v>
      </c>
      <c r="D378" s="376">
        <v>45821</v>
      </c>
      <c r="E378" s="377">
        <v>67</v>
      </c>
      <c r="F378" s="378" t="s">
        <v>2773</v>
      </c>
      <c r="G378" s="378" t="s">
        <v>2773</v>
      </c>
      <c r="H378" s="378" t="s">
        <v>2924</v>
      </c>
      <c r="I378" s="378" t="s">
        <v>1940</v>
      </c>
      <c r="J378" s="378">
        <v>7</v>
      </c>
      <c r="K378" s="378">
        <v>35</v>
      </c>
      <c r="L378" s="416">
        <v>45830</v>
      </c>
      <c r="M378" s="344">
        <v>4.1666666666666664E-2</v>
      </c>
      <c r="N378" s="416">
        <v>45836</v>
      </c>
      <c r="O378" s="379" t="s">
        <v>2172</v>
      </c>
      <c r="P378" s="381" t="s">
        <v>2774</v>
      </c>
      <c r="Q378" s="378" t="s">
        <v>2775</v>
      </c>
      <c r="R378" s="179" t="s">
        <v>2869</v>
      </c>
      <c r="S378" s="393">
        <v>91894</v>
      </c>
      <c r="T378" s="393">
        <v>142679</v>
      </c>
      <c r="U378" s="336">
        <v>414</v>
      </c>
      <c r="V378" s="181" t="str">
        <f>VLOOKUP(U378,MOVIL!$C$7:CA456,2,0)</f>
        <v>NUX774</v>
      </c>
      <c r="W378" s="181" t="str">
        <f>VLOOKUP(U378,MOVIL!$C$7:$BX$200,5,0)</f>
        <v>AREVALO ESGUERRA MICHAEL ANDRES</v>
      </c>
      <c r="X378" s="309">
        <f>VLOOKUP(V378,MOVIL!$D$7:BY458,6,0)</f>
        <v>3005184215</v>
      </c>
      <c r="Y378" s="336">
        <v>16378300</v>
      </c>
      <c r="Z378" s="181"/>
      <c r="AA378" s="181"/>
      <c r="AB378" s="182">
        <f t="shared" si="435"/>
        <v>16378300</v>
      </c>
      <c r="AC378" s="181"/>
      <c r="AD378" s="181"/>
      <c r="AE378" s="181"/>
      <c r="AF378" s="470" t="str">
        <f>VLOOKUP(U378,MOVIL!$C:$CG,3,0)</f>
        <v>SOCIO</v>
      </c>
      <c r="AG378" s="110">
        <f t="shared" si="436"/>
        <v>16378300</v>
      </c>
      <c r="AH378" s="110">
        <f t="shared" si="437"/>
        <v>414</v>
      </c>
      <c r="AI378" s="182">
        <f t="shared" si="438"/>
        <v>14741000</v>
      </c>
      <c r="AJ378" s="184" t="str">
        <f t="shared" si="439"/>
        <v>7,5%</v>
      </c>
      <c r="AK378" s="182">
        <f t="shared" si="440"/>
        <v>1105575</v>
      </c>
      <c r="AL378" s="182">
        <f t="shared" si="441"/>
        <v>515935.00000000006</v>
      </c>
      <c r="AM378" s="182">
        <f t="shared" si="442"/>
        <v>61027.739999999991</v>
      </c>
      <c r="AN378" s="182">
        <f t="shared" si="443"/>
        <v>13635425</v>
      </c>
      <c r="AO378" s="182">
        <f t="shared" si="444"/>
        <v>1637300</v>
      </c>
      <c r="AP378" s="182"/>
      <c r="AQ378" s="417"/>
    </row>
    <row r="379" spans="1:43" s="380" customFormat="1" ht="16.5" hidden="1" customHeight="1" x14ac:dyDescent="0.25">
      <c r="A379" s="175"/>
      <c r="B379" s="341"/>
      <c r="C379" s="330" t="s">
        <v>2937</v>
      </c>
      <c r="D379" s="376">
        <v>45821</v>
      </c>
      <c r="E379" s="377">
        <v>67</v>
      </c>
      <c r="F379" s="378" t="s">
        <v>2773</v>
      </c>
      <c r="G379" s="378" t="s">
        <v>2773</v>
      </c>
      <c r="H379" s="378" t="s">
        <v>2924</v>
      </c>
      <c r="I379" s="378" t="s">
        <v>1940</v>
      </c>
      <c r="J379" s="378">
        <v>7</v>
      </c>
      <c r="K379" s="378">
        <v>35</v>
      </c>
      <c r="L379" s="416">
        <v>45830</v>
      </c>
      <c r="M379" s="344">
        <v>4.1666666666666664E-2</v>
      </c>
      <c r="N379" s="416">
        <v>45836</v>
      </c>
      <c r="O379" s="379" t="s">
        <v>2172</v>
      </c>
      <c r="P379" s="381" t="s">
        <v>2774</v>
      </c>
      <c r="Q379" s="378" t="s">
        <v>2775</v>
      </c>
      <c r="R379" s="333" t="s">
        <v>2869</v>
      </c>
      <c r="S379" s="393">
        <v>91894</v>
      </c>
      <c r="T379" s="393">
        <v>142678</v>
      </c>
      <c r="U379" s="336">
        <v>467</v>
      </c>
      <c r="V379" s="181" t="str">
        <f>VLOOKUP(U379,MOVIL!$C$7:CA457,2,0)</f>
        <v>LZM383</v>
      </c>
      <c r="W379" s="181" t="str">
        <f>VLOOKUP(U379,MOVIL!$C$7:$BX$200,5,0)</f>
        <v>CARREÑO AMAYA ELI</v>
      </c>
      <c r="X379" s="309">
        <f>VLOOKUP(V379,MOVIL!$D$7:BY459,6,0)</f>
        <v>3133608820</v>
      </c>
      <c r="Y379" s="336">
        <v>16378300</v>
      </c>
      <c r="Z379" s="181"/>
      <c r="AA379" s="181"/>
      <c r="AB379" s="182">
        <f t="shared" si="435"/>
        <v>16378300</v>
      </c>
      <c r="AC379" s="181"/>
      <c r="AD379" s="181"/>
      <c r="AE379" s="181"/>
      <c r="AF379" s="470" t="str">
        <f>VLOOKUP(U379,MOVIL!$C:$CG,3,0)</f>
        <v>SOCIO</v>
      </c>
      <c r="AG379" s="110">
        <f t="shared" si="436"/>
        <v>16378300</v>
      </c>
      <c r="AH379" s="110">
        <f t="shared" si="437"/>
        <v>467</v>
      </c>
      <c r="AI379" s="182">
        <f t="shared" si="438"/>
        <v>14741000</v>
      </c>
      <c r="AJ379" s="184" t="str">
        <f t="shared" si="439"/>
        <v>7,5%</v>
      </c>
      <c r="AK379" s="182">
        <f t="shared" si="440"/>
        <v>1105575</v>
      </c>
      <c r="AL379" s="182">
        <f t="shared" si="441"/>
        <v>515935.00000000006</v>
      </c>
      <c r="AM379" s="182">
        <f t="shared" si="442"/>
        <v>61027.739999999991</v>
      </c>
      <c r="AN379" s="182">
        <f t="shared" si="443"/>
        <v>13635425</v>
      </c>
      <c r="AO379" s="182">
        <f t="shared" si="444"/>
        <v>1637300</v>
      </c>
      <c r="AP379" s="182"/>
      <c r="AQ379" s="417"/>
    </row>
    <row r="380" spans="1:43" s="380" customFormat="1" ht="16.5" hidden="1" customHeight="1" x14ac:dyDescent="0.25">
      <c r="A380" s="175"/>
      <c r="B380" s="341">
        <v>13</v>
      </c>
      <c r="C380" s="375" t="s">
        <v>1896</v>
      </c>
      <c r="D380" s="376">
        <v>45824</v>
      </c>
      <c r="E380" s="377">
        <v>232</v>
      </c>
      <c r="F380" s="378" t="s">
        <v>292</v>
      </c>
      <c r="G380" s="378" t="s">
        <v>2386</v>
      </c>
      <c r="H380" s="378" t="s">
        <v>1995</v>
      </c>
      <c r="I380" s="378" t="s">
        <v>2055</v>
      </c>
      <c r="J380" s="378">
        <v>5</v>
      </c>
      <c r="K380" s="378">
        <v>24</v>
      </c>
      <c r="L380" s="416">
        <v>45830</v>
      </c>
      <c r="M380" s="344" t="s">
        <v>2353</v>
      </c>
      <c r="N380" s="416">
        <v>45834</v>
      </c>
      <c r="O380" s="379" t="s">
        <v>2349</v>
      </c>
      <c r="P380" s="381" t="s">
        <v>1923</v>
      </c>
      <c r="Q380" s="179">
        <v>3157907431</v>
      </c>
      <c r="R380" s="333">
        <v>79418769</v>
      </c>
      <c r="S380" s="393">
        <v>91874</v>
      </c>
      <c r="T380" s="393">
        <v>142656</v>
      </c>
      <c r="U380" s="336">
        <v>469</v>
      </c>
      <c r="V380" s="181" t="str">
        <f>VLOOKUP(U380,MOVIL!$C$7:CA457,2,0)</f>
        <v>EXZ298</v>
      </c>
      <c r="W380" s="181" t="str">
        <f>VLOOKUP(U380,MOVIL!$C$7:$BX$200,5,0)</f>
        <v>VEGA GUEVARA EDWIN</v>
      </c>
      <c r="X380" s="309">
        <f>VLOOKUP(V380,MOVIL!$D$7:BY459,6,0)</f>
        <v>3229459621</v>
      </c>
      <c r="Y380" s="336">
        <v>6154200</v>
      </c>
      <c r="Z380" s="181"/>
      <c r="AA380" s="181"/>
      <c r="AB380" s="182">
        <f t="shared" si="435"/>
        <v>6154200</v>
      </c>
      <c r="AC380" s="181"/>
      <c r="AD380" s="181"/>
      <c r="AE380" s="181"/>
      <c r="AF380" s="470" t="str">
        <f>VLOOKUP(U380,MOVIL!$C:$CG,3,0)</f>
        <v>SOCIO-AFILIADO</v>
      </c>
      <c r="AG380" s="110">
        <f t="shared" si="436"/>
        <v>6154200</v>
      </c>
      <c r="AH380" s="110">
        <f t="shared" si="437"/>
        <v>469</v>
      </c>
      <c r="AI380" s="182">
        <f t="shared" si="438"/>
        <v>4308000</v>
      </c>
      <c r="AJ380" s="184" t="str">
        <f t="shared" si="439"/>
        <v>11,5%</v>
      </c>
      <c r="AK380" s="182">
        <f t="shared" si="440"/>
        <v>495420</v>
      </c>
      <c r="AL380" s="182">
        <f t="shared" si="441"/>
        <v>150780</v>
      </c>
      <c r="AM380" s="182">
        <f t="shared" si="442"/>
        <v>17835.12</v>
      </c>
      <c r="AN380" s="182">
        <f t="shared" si="443"/>
        <v>3812580</v>
      </c>
      <c r="AO380" s="182">
        <f t="shared" si="444"/>
        <v>1846200</v>
      </c>
      <c r="AP380" s="182"/>
      <c r="AQ380" s="417"/>
    </row>
    <row r="381" spans="1:43" s="380" customFormat="1" ht="16.5" hidden="1" customHeight="1" x14ac:dyDescent="0.25">
      <c r="A381" s="175"/>
      <c r="B381" s="341"/>
      <c r="C381" s="330" t="s">
        <v>2937</v>
      </c>
      <c r="D381" s="376">
        <v>45817</v>
      </c>
      <c r="E381" s="377">
        <v>61</v>
      </c>
      <c r="F381" s="378" t="s">
        <v>2713</v>
      </c>
      <c r="G381" s="378" t="s">
        <v>2713</v>
      </c>
      <c r="H381" s="378" t="s">
        <v>1952</v>
      </c>
      <c r="I381" s="378" t="s">
        <v>1940</v>
      </c>
      <c r="J381" s="378">
        <v>5</v>
      </c>
      <c r="K381" s="378" t="s">
        <v>2871</v>
      </c>
      <c r="L381" s="416">
        <v>45831</v>
      </c>
      <c r="M381" s="344">
        <v>0.27083333333333331</v>
      </c>
      <c r="N381" s="416">
        <v>45835</v>
      </c>
      <c r="O381" s="379" t="s">
        <v>2706</v>
      </c>
      <c r="P381" s="381" t="s">
        <v>2708</v>
      </c>
      <c r="Q381" s="378" t="s">
        <v>2709</v>
      </c>
      <c r="R381" s="333" t="s">
        <v>2872</v>
      </c>
      <c r="S381" s="393">
        <v>91899</v>
      </c>
      <c r="T381" s="393">
        <v>142708</v>
      </c>
      <c r="U381" s="336">
        <v>436</v>
      </c>
      <c r="V381" s="181" t="str">
        <f>VLOOKUP(U381,MOVIL!$C$7:CA458,2,0)</f>
        <v>WOY452</v>
      </c>
      <c r="W381" s="181" t="str">
        <f>VLOOKUP(U381,MOVIL!$C$7:$BX$200,5,0)</f>
        <v>PARRA RUBIANO GIOVANNY</v>
      </c>
      <c r="X381" s="309">
        <f>VLOOKUP(V381,MOVIL!$D$7:BY460,6,0)</f>
        <v>3143566912</v>
      </c>
      <c r="Y381" s="336">
        <v>4734000</v>
      </c>
      <c r="Z381" s="181"/>
      <c r="AA381" s="181"/>
      <c r="AB381" s="182">
        <f t="shared" si="435"/>
        <v>4734000</v>
      </c>
      <c r="AC381" s="181"/>
      <c r="AD381" s="181"/>
      <c r="AE381" s="181"/>
      <c r="AF381" s="309" t="str">
        <f>VLOOKUP(U381,MOVIL!$C:$CG,3,0)</f>
        <v>PROPIO</v>
      </c>
      <c r="AG381" s="110">
        <f>+AB381</f>
        <v>4734000</v>
      </c>
      <c r="AH381" s="110">
        <f>+U381</f>
        <v>436</v>
      </c>
      <c r="AI381" s="182">
        <f>AG381</f>
        <v>4734000</v>
      </c>
      <c r="AJ381" s="184" t="str">
        <f>IF(AF381="PROPIO","0%",IF(AF381="SOCIO","7,5%","11,5%"))</f>
        <v>0%</v>
      </c>
      <c r="AK381" s="182">
        <f>AI381</f>
        <v>4734000</v>
      </c>
      <c r="AL381" s="182">
        <f>+AI381*3.5%</f>
        <v>165690.00000000003</v>
      </c>
      <c r="AM381" s="182">
        <f>+AI381*0.414%</f>
        <v>19598.759999999998</v>
      </c>
      <c r="AN381" s="182">
        <f>+AI381-AK381</f>
        <v>0</v>
      </c>
      <c r="AO381" s="182">
        <f>+AB381-AI381</f>
        <v>0</v>
      </c>
      <c r="AP381" s="182"/>
      <c r="AQ381" s="417"/>
    </row>
    <row r="382" spans="1:43" s="380" customFormat="1" ht="16.5" customHeight="1" x14ac:dyDescent="0.25">
      <c r="A382" s="175"/>
      <c r="B382" s="341" t="s">
        <v>2152</v>
      </c>
      <c r="C382" s="375" t="s">
        <v>2935</v>
      </c>
      <c r="D382" s="376">
        <v>45805</v>
      </c>
      <c r="E382" s="529">
        <v>213</v>
      </c>
      <c r="F382" s="378" t="s">
        <v>274</v>
      </c>
      <c r="G382" s="378" t="s">
        <v>274</v>
      </c>
      <c r="H382" s="378" t="s">
        <v>2288</v>
      </c>
      <c r="I382" s="378" t="s">
        <v>2553</v>
      </c>
      <c r="J382" s="378">
        <v>4</v>
      </c>
      <c r="K382" s="378">
        <v>29</v>
      </c>
      <c r="L382" s="416">
        <v>45832</v>
      </c>
      <c r="M382" s="344">
        <v>0.24305555555555555</v>
      </c>
      <c r="N382" s="416">
        <v>45835</v>
      </c>
      <c r="O382" s="379">
        <v>0.75</v>
      </c>
      <c r="P382" s="381" t="s">
        <v>2554</v>
      </c>
      <c r="Q382" s="378">
        <v>3053823121</v>
      </c>
      <c r="R382" s="333" t="s">
        <v>2876</v>
      </c>
      <c r="S382" s="393">
        <v>91870</v>
      </c>
      <c r="T382" s="393">
        <v>142713</v>
      </c>
      <c r="U382" s="336">
        <v>371</v>
      </c>
      <c r="V382" s="181" t="str">
        <f>VLOOKUP(U382,MOVIL!$C$7:CA459,2,0)</f>
        <v>LZM804</v>
      </c>
      <c r="W382" s="181" t="str">
        <f>VLOOKUP(U382,MOVIL!$C$7:$BX$200,5,0)</f>
        <v>FORERO LEMUS NORBEY LEONARDO</v>
      </c>
      <c r="X382" s="309">
        <f>VLOOKUP(V382,MOVIL!$D$7:BY461,6,0)</f>
        <v>3114539320</v>
      </c>
      <c r="Y382" s="336">
        <v>2498500</v>
      </c>
      <c r="Z382" s="181">
        <v>2</v>
      </c>
      <c r="AA382" s="181">
        <v>1367600</v>
      </c>
      <c r="AB382" s="530">
        <f t="shared" si="435"/>
        <v>5233700</v>
      </c>
      <c r="AC382" s="181">
        <v>20</v>
      </c>
      <c r="AD382" s="181"/>
      <c r="AE382" s="181"/>
      <c r="AF382" s="470" t="str">
        <f>VLOOKUP(U382,MOVIL!$C:$CG,3,0)</f>
        <v>SOCIO</v>
      </c>
      <c r="AG382" s="110">
        <f>+AB382</f>
        <v>5233700</v>
      </c>
      <c r="AH382" s="110">
        <f>+U382</f>
        <v>371</v>
      </c>
      <c r="AI382" s="182">
        <f>ROUNDUP((IF(AF382="SOCIO",(AG382*0.9),(AG382*0.7))),-3)</f>
        <v>4711000</v>
      </c>
      <c r="AJ382" s="184" t="str">
        <f>IF(AF382="PROPIO","0%",IF(AF382="SOCIO","7,5%","11,5%"))</f>
        <v>7,5%</v>
      </c>
      <c r="AK382" s="182">
        <f>+AI382*AJ382</f>
        <v>353325</v>
      </c>
      <c r="AL382" s="182">
        <f>+AI382*3.5%</f>
        <v>164885.00000000003</v>
      </c>
      <c r="AM382" s="182">
        <f>+AI382*0.414%</f>
        <v>19503.539999999997</v>
      </c>
      <c r="AN382" s="182">
        <f>+AI382-AK382</f>
        <v>4357675</v>
      </c>
      <c r="AO382" s="182">
        <f>+AB382-AI382</f>
        <v>522700</v>
      </c>
      <c r="AP382" s="182"/>
      <c r="AQ382" s="417"/>
    </row>
    <row r="383" spans="1:43" s="380" customFormat="1" ht="16.5" hidden="1" customHeight="1" x14ac:dyDescent="0.25">
      <c r="A383" s="175">
        <v>5</v>
      </c>
      <c r="B383" s="341"/>
      <c r="C383" s="375" t="s">
        <v>2936</v>
      </c>
      <c r="D383" s="376">
        <v>45811</v>
      </c>
      <c r="E383" s="377">
        <v>17</v>
      </c>
      <c r="F383" s="378" t="s">
        <v>2702</v>
      </c>
      <c r="G383" s="378" t="s">
        <v>2702</v>
      </c>
      <c r="H383" s="378" t="s">
        <v>2687</v>
      </c>
      <c r="I383" s="378" t="s">
        <v>2530</v>
      </c>
      <c r="J383" s="378">
        <v>3</v>
      </c>
      <c r="K383" s="378">
        <v>21</v>
      </c>
      <c r="L383" s="416">
        <v>45832</v>
      </c>
      <c r="M383" s="344">
        <v>0.29166666666666669</v>
      </c>
      <c r="N383" s="416">
        <v>45834</v>
      </c>
      <c r="O383" s="379" t="s">
        <v>2703</v>
      </c>
      <c r="P383" s="381" t="s">
        <v>2704</v>
      </c>
      <c r="Q383" s="378">
        <v>3108568800</v>
      </c>
      <c r="R383" s="333" t="s">
        <v>2870</v>
      </c>
      <c r="S383" s="393">
        <v>91871</v>
      </c>
      <c r="T383" s="393">
        <v>142717</v>
      </c>
      <c r="U383" s="336">
        <v>476</v>
      </c>
      <c r="V383" s="181" t="str">
        <f>VLOOKUP(U383,MOVIL!$C$7:CA460,2,0)</f>
        <v>LUM578</v>
      </c>
      <c r="W383" s="181" t="str">
        <f>VLOOKUP(U383,MOVIL!$C$7:$BX$200,5,0)</f>
        <v>PABON CORTES HUGO EFREN</v>
      </c>
      <c r="X383" s="309">
        <f>VLOOKUP(V383,MOVIL!$D$7:BY462,6,0)</f>
        <v>3214549060</v>
      </c>
      <c r="Y383" s="336">
        <v>2445900</v>
      </c>
      <c r="Z383" s="181">
        <v>1</v>
      </c>
      <c r="AA383" s="181">
        <v>1052000</v>
      </c>
      <c r="AB383" s="182">
        <f t="shared" si="435"/>
        <v>3497900</v>
      </c>
      <c r="AC383" s="181"/>
      <c r="AD383" s="181"/>
      <c r="AE383" s="181"/>
      <c r="AF383" s="309" t="str">
        <f>VLOOKUP(U383,MOVIL!$C:$CG,3,0)</f>
        <v>PROPIO</v>
      </c>
      <c r="AG383" s="110">
        <f>+AB383</f>
        <v>3497900</v>
      </c>
      <c r="AH383" s="110">
        <f>+U383</f>
        <v>476</v>
      </c>
      <c r="AI383" s="182">
        <f>AG383</f>
        <v>3497900</v>
      </c>
      <c r="AJ383" s="184" t="str">
        <f>IF(AF383="PROPIO","0%",IF(AF383="SOCIO","7,5%","11,5%"))</f>
        <v>0%</v>
      </c>
      <c r="AK383" s="182">
        <f>AI383</f>
        <v>3497900</v>
      </c>
      <c r="AL383" s="182">
        <f>+AI383*3.5%</f>
        <v>122426.50000000001</v>
      </c>
      <c r="AM383" s="182">
        <f>+AI383*0.414%</f>
        <v>14481.305999999999</v>
      </c>
      <c r="AN383" s="182">
        <f>+AI383-AK383</f>
        <v>0</v>
      </c>
      <c r="AO383" s="182">
        <f>+AB383-AI383</f>
        <v>0</v>
      </c>
      <c r="AP383" s="182"/>
      <c r="AQ383" s="417"/>
    </row>
    <row r="384" spans="1:43" s="380" customFormat="1" ht="16.5" customHeight="1" x14ac:dyDescent="0.25">
      <c r="A384" s="175"/>
      <c r="B384" s="341" t="s">
        <v>2206</v>
      </c>
      <c r="C384" s="375" t="s">
        <v>2935</v>
      </c>
      <c r="D384" s="376">
        <v>45818</v>
      </c>
      <c r="E384" s="529">
        <v>6</v>
      </c>
      <c r="F384" s="378" t="s">
        <v>33</v>
      </c>
      <c r="G384" s="378" t="s">
        <v>2743</v>
      </c>
      <c r="H384" s="378" t="s">
        <v>2100</v>
      </c>
      <c r="I384" s="378" t="s">
        <v>2403</v>
      </c>
      <c r="J384" s="378">
        <v>4</v>
      </c>
      <c r="K384" s="378">
        <v>30</v>
      </c>
      <c r="L384" s="416">
        <v>45832</v>
      </c>
      <c r="M384" s="344">
        <v>0.16666666666666666</v>
      </c>
      <c r="N384" s="416">
        <v>45835</v>
      </c>
      <c r="O384" s="379">
        <v>0.54097222222222219</v>
      </c>
      <c r="P384" s="381" t="s">
        <v>2096</v>
      </c>
      <c r="Q384" s="378">
        <v>3185023339</v>
      </c>
      <c r="R384" s="333" t="s">
        <v>2874</v>
      </c>
      <c r="S384" s="393">
        <v>91902</v>
      </c>
      <c r="T384" s="393">
        <v>142719</v>
      </c>
      <c r="U384" s="336">
        <v>412</v>
      </c>
      <c r="V384" s="181" t="str">
        <f>VLOOKUP(U384,MOVIL!$C$7:CA461,2,0)</f>
        <v>GEU347</v>
      </c>
      <c r="W384" s="181" t="str">
        <f>VLOOKUP(U384,MOVIL!$C$7:$BX$200,5,0)</f>
        <v>TRIANA CHACON YEZID</v>
      </c>
      <c r="X384" s="309">
        <f>VLOOKUP(V384,MOVIL!$D$7:BY463,6,0)</f>
        <v>3002383800</v>
      </c>
      <c r="Y384" s="336">
        <v>3571540</v>
      </c>
      <c r="Z384" s="181">
        <v>1</v>
      </c>
      <c r="AA384" s="181">
        <v>1367600</v>
      </c>
      <c r="AB384" s="530">
        <f t="shared" si="435"/>
        <v>4939140</v>
      </c>
      <c r="AC384" s="181">
        <v>21</v>
      </c>
      <c r="AD384" s="181"/>
      <c r="AE384" s="531">
        <f>AB384+AB385</f>
        <v>9878280</v>
      </c>
      <c r="AF384" s="470" t="str">
        <f>VLOOKUP(U384,MOVIL!$C:$CG,3,0)</f>
        <v>SOCIO</v>
      </c>
      <c r="AG384" s="110">
        <f t="shared" ref="AG384:AG406" si="445">+AB384</f>
        <v>4939140</v>
      </c>
      <c r="AH384" s="110">
        <f t="shared" ref="AH384:AH406" si="446">+U384</f>
        <v>412</v>
      </c>
      <c r="AI384" s="182">
        <f t="shared" ref="AI384:AI406" si="447">ROUNDUP((IF(AF384="SOCIO",(AG384*0.9),(AG384*0.7))),-3)</f>
        <v>4446000</v>
      </c>
      <c r="AJ384" s="184" t="str">
        <f t="shared" ref="AJ384:AJ406" si="448">IF(AF384="PROPIO","0%",IF(AF384="SOCIO","7,5%","11,5%"))</f>
        <v>7,5%</v>
      </c>
      <c r="AK384" s="182">
        <f t="shared" ref="AK384:AK406" si="449">+AI384*AJ384</f>
        <v>333450</v>
      </c>
      <c r="AL384" s="182">
        <f t="shared" ref="AL384:AL406" si="450">+AI384*3.5%</f>
        <v>155610.00000000003</v>
      </c>
      <c r="AM384" s="182">
        <f t="shared" ref="AM384:AM406" si="451">+AI384*0.414%</f>
        <v>18406.439999999999</v>
      </c>
      <c r="AN384" s="182">
        <f t="shared" ref="AN384:AN406" si="452">+AI384-AK384</f>
        <v>4112550</v>
      </c>
      <c r="AO384" s="182">
        <f t="shared" ref="AO384:AO406" si="453">+AB384-AI384</f>
        <v>493140</v>
      </c>
      <c r="AP384" s="182"/>
      <c r="AQ384" s="417"/>
    </row>
    <row r="385" spans="1:43" s="380" customFormat="1" ht="16.5" customHeight="1" x14ac:dyDescent="0.25">
      <c r="A385" s="175"/>
      <c r="B385" s="341" t="s">
        <v>2206</v>
      </c>
      <c r="C385" s="375" t="s">
        <v>2935</v>
      </c>
      <c r="D385" s="376">
        <v>45818</v>
      </c>
      <c r="E385" s="529">
        <v>6</v>
      </c>
      <c r="F385" s="378" t="s">
        <v>33</v>
      </c>
      <c r="G385" s="378" t="s">
        <v>2743</v>
      </c>
      <c r="H385" s="378" t="s">
        <v>2100</v>
      </c>
      <c r="I385" s="378" t="s">
        <v>2403</v>
      </c>
      <c r="J385" s="378">
        <v>4</v>
      </c>
      <c r="K385" s="378">
        <v>30</v>
      </c>
      <c r="L385" s="416">
        <v>45832</v>
      </c>
      <c r="M385" s="344">
        <v>0.16666666666666666</v>
      </c>
      <c r="N385" s="416">
        <v>45835</v>
      </c>
      <c r="O385" s="379">
        <v>0.54097222222222219</v>
      </c>
      <c r="P385" s="381" t="s">
        <v>2096</v>
      </c>
      <c r="Q385" s="378">
        <v>3185023339</v>
      </c>
      <c r="R385" s="333" t="s">
        <v>2874</v>
      </c>
      <c r="S385" s="393">
        <v>91902</v>
      </c>
      <c r="T385" s="393">
        <v>142718</v>
      </c>
      <c r="U385" s="336">
        <v>390</v>
      </c>
      <c r="V385" s="181" t="str">
        <f>VLOOKUP(U385,MOVIL!$C$7:CA462,2,0)</f>
        <v>KNZ843</v>
      </c>
      <c r="W385" s="181" t="str">
        <f>VLOOKUP(U385,MOVIL!$C$7:$BX$200,5,0)</f>
        <v>SEPULVEDA FIGUEROA JULIO CESAR</v>
      </c>
      <c r="X385" s="309">
        <f>VLOOKUP(V385,MOVIL!$D$7:BY464,6,0)</f>
        <v>3202728427</v>
      </c>
      <c r="Y385" s="336">
        <v>3571540</v>
      </c>
      <c r="Z385" s="181">
        <v>1</v>
      </c>
      <c r="AA385" s="181">
        <v>1367600</v>
      </c>
      <c r="AB385" s="530">
        <f t="shared" si="435"/>
        <v>4939140</v>
      </c>
      <c r="AC385" s="181">
        <v>22</v>
      </c>
      <c r="AD385" s="181"/>
      <c r="AE385" s="181"/>
      <c r="AF385" s="470" t="str">
        <f>VLOOKUP(U385,MOVIL!$C:$CG,3,0)</f>
        <v>SOCIO</v>
      </c>
      <c r="AG385" s="110">
        <f t="shared" si="445"/>
        <v>4939140</v>
      </c>
      <c r="AH385" s="110">
        <f t="shared" si="446"/>
        <v>390</v>
      </c>
      <c r="AI385" s="182">
        <f t="shared" si="447"/>
        <v>4446000</v>
      </c>
      <c r="AJ385" s="184" t="str">
        <f t="shared" si="448"/>
        <v>7,5%</v>
      </c>
      <c r="AK385" s="182">
        <f t="shared" si="449"/>
        <v>333450</v>
      </c>
      <c r="AL385" s="182">
        <f t="shared" si="450"/>
        <v>155610.00000000003</v>
      </c>
      <c r="AM385" s="182">
        <f t="shared" si="451"/>
        <v>18406.439999999999</v>
      </c>
      <c r="AN385" s="182">
        <f t="shared" si="452"/>
        <v>4112550</v>
      </c>
      <c r="AO385" s="182">
        <f t="shared" si="453"/>
        <v>493140</v>
      </c>
      <c r="AP385" s="182"/>
      <c r="AQ385" s="417"/>
    </row>
    <row r="386" spans="1:43" s="380" customFormat="1" ht="16.5" customHeight="1" x14ac:dyDescent="0.25">
      <c r="A386" s="175"/>
      <c r="B386" s="341" t="s">
        <v>2209</v>
      </c>
      <c r="C386" s="375" t="s">
        <v>2935</v>
      </c>
      <c r="D386" s="376">
        <v>45818</v>
      </c>
      <c r="E386" s="529">
        <v>28</v>
      </c>
      <c r="F386" s="378" t="s">
        <v>76</v>
      </c>
      <c r="G386" s="378" t="s">
        <v>2744</v>
      </c>
      <c r="H386" s="378" t="s">
        <v>2207</v>
      </c>
      <c r="I386" s="378" t="s">
        <v>2745</v>
      </c>
      <c r="J386" s="378">
        <v>5</v>
      </c>
      <c r="K386" s="378">
        <v>27</v>
      </c>
      <c r="L386" s="416">
        <v>45832</v>
      </c>
      <c r="M386" s="344">
        <v>0.83333333333333337</v>
      </c>
      <c r="N386" s="416">
        <v>45836</v>
      </c>
      <c r="O386" s="379">
        <v>0.25</v>
      </c>
      <c r="P386" s="381" t="s">
        <v>2746</v>
      </c>
      <c r="Q386" s="378">
        <v>3134307520</v>
      </c>
      <c r="R386" s="333" t="s">
        <v>2873</v>
      </c>
      <c r="S386" s="393">
        <v>91903</v>
      </c>
      <c r="T386" s="393">
        <v>142740</v>
      </c>
      <c r="U386" s="336">
        <v>391</v>
      </c>
      <c r="V386" s="181" t="str">
        <f>VLOOKUP(U386,MOVIL!$C$7:CA466,2,0)</f>
        <v>KNZ845</v>
      </c>
      <c r="W386" s="181" t="str">
        <f>VLOOKUP(U386,MOVIL!$C$7:$BX$200,5,0)</f>
        <v>MORALES SANCHEZ OSCAR ARMANDO</v>
      </c>
      <c r="X386" s="309">
        <f>VLOOKUP(V386,MOVIL!$D$7:BY468,6,0)</f>
        <v>3147160926</v>
      </c>
      <c r="Y386" s="336">
        <v>6122640</v>
      </c>
      <c r="Z386" s="181">
        <v>1</v>
      </c>
      <c r="AA386" s="181">
        <v>1367600</v>
      </c>
      <c r="AB386" s="530">
        <f t="shared" si="435"/>
        <v>7490240</v>
      </c>
      <c r="AC386" s="181">
        <v>23</v>
      </c>
      <c r="AD386" s="181"/>
      <c r="AE386" s="181"/>
      <c r="AF386" s="470" t="str">
        <f>VLOOKUP(U386,MOVIL!$C:$CG,3,0)</f>
        <v>SOCIO</v>
      </c>
      <c r="AG386" s="110">
        <f t="shared" si="445"/>
        <v>7490240</v>
      </c>
      <c r="AH386" s="110">
        <f t="shared" si="446"/>
        <v>391</v>
      </c>
      <c r="AI386" s="182">
        <f t="shared" si="447"/>
        <v>6742000</v>
      </c>
      <c r="AJ386" s="184" t="str">
        <f t="shared" si="448"/>
        <v>7,5%</v>
      </c>
      <c r="AK386" s="182">
        <f t="shared" si="449"/>
        <v>505650</v>
      </c>
      <c r="AL386" s="182">
        <f t="shared" si="450"/>
        <v>235970.00000000003</v>
      </c>
      <c r="AM386" s="182">
        <f t="shared" si="451"/>
        <v>27911.879999999997</v>
      </c>
      <c r="AN386" s="182">
        <f t="shared" si="452"/>
        <v>6236350</v>
      </c>
      <c r="AO386" s="182">
        <f t="shared" si="453"/>
        <v>748240</v>
      </c>
      <c r="AP386" s="182"/>
      <c r="AQ386" s="417"/>
    </row>
    <row r="387" spans="1:43" s="380" customFormat="1" ht="16.5" customHeight="1" x14ac:dyDescent="0.25">
      <c r="A387" s="175"/>
      <c r="B387" s="341" t="s">
        <v>2227</v>
      </c>
      <c r="C387" s="375" t="s">
        <v>2935</v>
      </c>
      <c r="D387" s="376">
        <v>45818</v>
      </c>
      <c r="E387" s="529">
        <v>287</v>
      </c>
      <c r="F387" s="378" t="s">
        <v>344</v>
      </c>
      <c r="G387" s="378" t="s">
        <v>2749</v>
      </c>
      <c r="H387" s="378" t="s">
        <v>1952</v>
      </c>
      <c r="I387" s="378" t="s">
        <v>2750</v>
      </c>
      <c r="J387" s="378">
        <v>5</v>
      </c>
      <c r="K387" s="378">
        <v>40</v>
      </c>
      <c r="L387" s="416">
        <v>45832</v>
      </c>
      <c r="M387" s="344">
        <v>0.22916666666666666</v>
      </c>
      <c r="N387" s="416">
        <v>45836</v>
      </c>
      <c r="O387" s="379">
        <v>0.58333333333333337</v>
      </c>
      <c r="P387" s="381" t="s">
        <v>2751</v>
      </c>
      <c r="Q387" s="378">
        <v>3006749275</v>
      </c>
      <c r="R387" s="333" t="s">
        <v>2875</v>
      </c>
      <c r="S387" s="393">
        <v>91904</v>
      </c>
      <c r="T387" s="393">
        <v>142720</v>
      </c>
      <c r="U387" s="336">
        <v>474</v>
      </c>
      <c r="V387" s="181" t="str">
        <f>VLOOKUP(U387,MOVIL!$C$7:CA463,2,0)</f>
        <v>LZM475</v>
      </c>
      <c r="W387" s="181" t="str">
        <f>VLOOKUP(U387,MOVIL!$C$7:$BX$200,5,0)</f>
        <v>LOZADA JAIME ALFREDO</v>
      </c>
      <c r="X387" s="309">
        <f>VLOOKUP(V387,MOVIL!$D$7:BY465,6,0)</f>
        <v>3219889152</v>
      </c>
      <c r="Y387" s="336">
        <v>6312000</v>
      </c>
      <c r="Z387" s="181">
        <v>1</v>
      </c>
      <c r="AA387" s="181">
        <v>1367600</v>
      </c>
      <c r="AB387" s="530">
        <f t="shared" si="435"/>
        <v>7679600</v>
      </c>
      <c r="AC387" s="181">
        <v>24</v>
      </c>
      <c r="AD387" s="181"/>
      <c r="AE387" s="558">
        <f>AB387+AB388</f>
        <v>15043600</v>
      </c>
      <c r="AF387" s="470" t="str">
        <f>VLOOKUP(U387,MOVIL!$C:$CG,3,0)</f>
        <v>SOCIO</v>
      </c>
      <c r="AG387" s="110">
        <f t="shared" si="445"/>
        <v>7679600</v>
      </c>
      <c r="AH387" s="110">
        <f t="shared" si="446"/>
        <v>474</v>
      </c>
      <c r="AI387" s="182">
        <f t="shared" si="447"/>
        <v>6912000</v>
      </c>
      <c r="AJ387" s="184" t="str">
        <f t="shared" si="448"/>
        <v>7,5%</v>
      </c>
      <c r="AK387" s="182">
        <f t="shared" si="449"/>
        <v>518400</v>
      </c>
      <c r="AL387" s="182">
        <f t="shared" si="450"/>
        <v>241920.00000000003</v>
      </c>
      <c r="AM387" s="182">
        <f t="shared" si="451"/>
        <v>28615.679999999997</v>
      </c>
      <c r="AN387" s="182">
        <f t="shared" si="452"/>
        <v>6393600</v>
      </c>
      <c r="AO387" s="182">
        <f t="shared" si="453"/>
        <v>767600</v>
      </c>
      <c r="AP387" s="182"/>
      <c r="AQ387" s="417"/>
    </row>
    <row r="388" spans="1:43" s="380" customFormat="1" ht="16.5" customHeight="1" x14ac:dyDescent="0.25">
      <c r="A388" s="175"/>
      <c r="B388" s="341" t="s">
        <v>2227</v>
      </c>
      <c r="C388" s="375" t="s">
        <v>2935</v>
      </c>
      <c r="D388" s="376">
        <v>45818</v>
      </c>
      <c r="E388" s="529">
        <v>287</v>
      </c>
      <c r="F388" s="378" t="s">
        <v>344</v>
      </c>
      <c r="G388" s="378" t="s">
        <v>2749</v>
      </c>
      <c r="H388" s="378" t="s">
        <v>1952</v>
      </c>
      <c r="I388" s="378" t="s">
        <v>2750</v>
      </c>
      <c r="J388" s="378">
        <v>5</v>
      </c>
      <c r="K388" s="378">
        <v>30</v>
      </c>
      <c r="L388" s="416">
        <v>45832</v>
      </c>
      <c r="M388" s="344">
        <v>0.22916666666666666</v>
      </c>
      <c r="N388" s="416">
        <v>45836</v>
      </c>
      <c r="O388" s="379">
        <v>0.58333333333333337</v>
      </c>
      <c r="P388" s="381" t="s">
        <v>2751</v>
      </c>
      <c r="Q388" s="378">
        <v>3006749275</v>
      </c>
      <c r="R388" s="333" t="s">
        <v>2875</v>
      </c>
      <c r="S388" s="393">
        <v>91904</v>
      </c>
      <c r="T388" s="393">
        <v>142722</v>
      </c>
      <c r="U388" s="336">
        <v>207</v>
      </c>
      <c r="V388" s="181" t="str">
        <f>VLOOKUP(U388,MOVIL!$C$7:CA464,2,0)</f>
        <v>EXX683</v>
      </c>
      <c r="W388" s="181" t="str">
        <f>VLOOKUP(U388,MOVIL!$C$7:$BX$200,5,0)</f>
        <v xml:space="preserve">CAÑIZARES CHACON RICARDO </v>
      </c>
      <c r="X388" s="309">
        <f>VLOOKUP(V388,MOVIL!$D$7:BY466,6,0)</f>
        <v>3112696561</v>
      </c>
      <c r="Y388" s="336">
        <v>5996400</v>
      </c>
      <c r="Z388" s="181">
        <v>1</v>
      </c>
      <c r="AA388" s="181">
        <v>1367600</v>
      </c>
      <c r="AB388" s="530">
        <f t="shared" si="435"/>
        <v>7364000</v>
      </c>
      <c r="AC388" s="181">
        <v>25</v>
      </c>
      <c r="AD388" s="181"/>
      <c r="AE388" s="181"/>
      <c r="AF388" s="470" t="str">
        <f>VLOOKUP(U388,MOVIL!$C:$CG,3,0)</f>
        <v>SOCIO</v>
      </c>
      <c r="AG388" s="110">
        <f t="shared" si="445"/>
        <v>7364000</v>
      </c>
      <c r="AH388" s="110">
        <f t="shared" si="446"/>
        <v>207</v>
      </c>
      <c r="AI388" s="182">
        <f t="shared" si="447"/>
        <v>6628000</v>
      </c>
      <c r="AJ388" s="184" t="str">
        <f t="shared" si="448"/>
        <v>7,5%</v>
      </c>
      <c r="AK388" s="182">
        <f t="shared" si="449"/>
        <v>497100</v>
      </c>
      <c r="AL388" s="182">
        <f t="shared" si="450"/>
        <v>231980.00000000003</v>
      </c>
      <c r="AM388" s="182">
        <f t="shared" si="451"/>
        <v>27439.919999999998</v>
      </c>
      <c r="AN388" s="182">
        <f t="shared" si="452"/>
        <v>6130900</v>
      </c>
      <c r="AO388" s="182">
        <f t="shared" si="453"/>
        <v>736000</v>
      </c>
      <c r="AP388" s="182"/>
      <c r="AQ388" s="417"/>
    </row>
    <row r="389" spans="1:43" s="380" customFormat="1" ht="16.5" hidden="1" customHeight="1" x14ac:dyDescent="0.25">
      <c r="A389" s="175"/>
      <c r="B389" s="341">
        <v>13</v>
      </c>
      <c r="C389" s="375" t="s">
        <v>1896</v>
      </c>
      <c r="D389" s="376">
        <v>45824</v>
      </c>
      <c r="E389" s="377">
        <v>230</v>
      </c>
      <c r="F389" s="378" t="s">
        <v>290</v>
      </c>
      <c r="G389" s="378" t="s">
        <v>2783</v>
      </c>
      <c r="H389" s="378" t="s">
        <v>2128</v>
      </c>
      <c r="I389" s="378" t="s">
        <v>2055</v>
      </c>
      <c r="J389" s="378">
        <v>1</v>
      </c>
      <c r="K389" s="378">
        <v>24</v>
      </c>
      <c r="L389" s="416">
        <v>45832</v>
      </c>
      <c r="M389" s="344" t="s">
        <v>2349</v>
      </c>
      <c r="N389" s="416">
        <v>45832</v>
      </c>
      <c r="O389" s="379" t="s">
        <v>2349</v>
      </c>
      <c r="P389" s="381" t="s">
        <v>2803</v>
      </c>
      <c r="Q389" s="179" t="s">
        <v>2804</v>
      </c>
      <c r="R389" s="333">
        <v>51774980</v>
      </c>
      <c r="S389" s="393">
        <v>91905</v>
      </c>
      <c r="T389" s="393">
        <v>142721</v>
      </c>
      <c r="U389" s="336">
        <v>537</v>
      </c>
      <c r="V389" s="181" t="str">
        <f>VLOOKUP(U389,MOVIL!$C$7:CA464,2,0)</f>
        <v>EQO337</v>
      </c>
      <c r="W389" s="181" t="str">
        <f>VLOOKUP(U389,MOVIL!$C$7:$BX$200,5,0)</f>
        <v>JIMENEZ PACHECO DIEGO ALEXANDER</v>
      </c>
      <c r="X389" s="309">
        <f>VLOOKUP(V389,MOVIL!$D$7:BY466,6,0)</f>
        <v>3104850484</v>
      </c>
      <c r="Y389" s="336">
        <v>2367000</v>
      </c>
      <c r="Z389" s="181"/>
      <c r="AA389" s="181"/>
      <c r="AB389" s="182">
        <f t="shared" si="435"/>
        <v>2367000</v>
      </c>
      <c r="AC389" s="181"/>
      <c r="AD389" s="181"/>
      <c r="AE389" s="181"/>
      <c r="AF389" s="470" t="str">
        <f>VLOOKUP(U389,MOVIL!$C:$CG,3,0)</f>
        <v>SOCIO-AFILIADO</v>
      </c>
      <c r="AG389" s="110">
        <f t="shared" si="445"/>
        <v>2367000</v>
      </c>
      <c r="AH389" s="110">
        <f t="shared" si="446"/>
        <v>537</v>
      </c>
      <c r="AI389" s="182">
        <f t="shared" si="447"/>
        <v>1657000</v>
      </c>
      <c r="AJ389" s="184" t="str">
        <f t="shared" si="448"/>
        <v>11,5%</v>
      </c>
      <c r="AK389" s="182">
        <f t="shared" si="449"/>
        <v>190555</v>
      </c>
      <c r="AL389" s="182">
        <f t="shared" si="450"/>
        <v>57995.000000000007</v>
      </c>
      <c r="AM389" s="182">
        <f t="shared" si="451"/>
        <v>6859.98</v>
      </c>
      <c r="AN389" s="182">
        <f t="shared" si="452"/>
        <v>1466445</v>
      </c>
      <c r="AO389" s="182">
        <f t="shared" si="453"/>
        <v>710000</v>
      </c>
      <c r="AP389" s="182"/>
      <c r="AQ389" s="417"/>
    </row>
    <row r="390" spans="1:43" s="380" customFormat="1" ht="16.5" hidden="1" customHeight="1" x14ac:dyDescent="0.25">
      <c r="A390" s="175"/>
      <c r="B390" s="341">
        <v>13</v>
      </c>
      <c r="C390" s="375" t="s">
        <v>1896</v>
      </c>
      <c r="D390" s="376">
        <v>45824</v>
      </c>
      <c r="E390" s="377">
        <v>163</v>
      </c>
      <c r="F390" s="378" t="s">
        <v>225</v>
      </c>
      <c r="G390" s="378" t="s">
        <v>2784</v>
      </c>
      <c r="H390" s="378" t="s">
        <v>2260</v>
      </c>
      <c r="I390" s="378" t="s">
        <v>2055</v>
      </c>
      <c r="J390" s="378">
        <v>2</v>
      </c>
      <c r="K390" s="378">
        <v>31</v>
      </c>
      <c r="L390" s="416">
        <v>45832</v>
      </c>
      <c r="M390" s="344">
        <v>0.20833333333333334</v>
      </c>
      <c r="N390" s="416">
        <v>45833</v>
      </c>
      <c r="O390" s="379" t="s">
        <v>2354</v>
      </c>
      <c r="P390" s="381" t="s">
        <v>1920</v>
      </c>
      <c r="Q390" s="179">
        <v>3142959095</v>
      </c>
      <c r="R390" s="333">
        <v>86002561</v>
      </c>
      <c r="S390" s="393">
        <v>91906</v>
      </c>
      <c r="T390" s="393">
        <v>142760</v>
      </c>
      <c r="U390" s="336">
        <v>337</v>
      </c>
      <c r="V390" s="181" t="str">
        <f>VLOOKUP(U390,MOVIL!$C$7:CA465,2,0)</f>
        <v>EXZ209</v>
      </c>
      <c r="W390" s="181" t="str">
        <f>VLOOKUP(U390,MOVIL!$C$7:$BX$200,5,0)</f>
        <v xml:space="preserve">PINILLA BEJARANO JOSE GIOVANNI  </v>
      </c>
      <c r="X390" s="309">
        <f>VLOOKUP(V390,MOVIL!$D$7:BY467,6,0)</f>
        <v>3118861891</v>
      </c>
      <c r="Y390" s="336">
        <v>2498500</v>
      </c>
      <c r="Z390" s="181"/>
      <c r="AA390" s="181"/>
      <c r="AB390" s="182">
        <f t="shared" si="435"/>
        <v>2498500</v>
      </c>
      <c r="AC390" s="181"/>
      <c r="AD390" s="181"/>
      <c r="AE390" s="181"/>
      <c r="AF390" s="470" t="str">
        <f>VLOOKUP(U390,MOVIL!$C:$CG,3,0)</f>
        <v>SOCIO-AFILIADO</v>
      </c>
      <c r="AG390" s="110">
        <f t="shared" si="445"/>
        <v>2498500</v>
      </c>
      <c r="AH390" s="110">
        <f t="shared" si="446"/>
        <v>337</v>
      </c>
      <c r="AI390" s="182">
        <f t="shared" si="447"/>
        <v>1749000</v>
      </c>
      <c r="AJ390" s="184" t="str">
        <f t="shared" si="448"/>
        <v>11,5%</v>
      </c>
      <c r="AK390" s="182">
        <f t="shared" si="449"/>
        <v>201135</v>
      </c>
      <c r="AL390" s="182">
        <f t="shared" si="450"/>
        <v>61215.000000000007</v>
      </c>
      <c r="AM390" s="182">
        <f t="shared" si="451"/>
        <v>7240.86</v>
      </c>
      <c r="AN390" s="182">
        <f t="shared" si="452"/>
        <v>1547865</v>
      </c>
      <c r="AO390" s="182">
        <f t="shared" si="453"/>
        <v>749500</v>
      </c>
      <c r="AP390" s="182"/>
      <c r="AQ390" s="417"/>
    </row>
    <row r="391" spans="1:43" s="380" customFormat="1" ht="16.5" hidden="1" customHeight="1" x14ac:dyDescent="0.25">
      <c r="A391" s="175"/>
      <c r="B391" s="341">
        <v>13</v>
      </c>
      <c r="C391" s="375" t="s">
        <v>1896</v>
      </c>
      <c r="D391" s="376">
        <v>45824</v>
      </c>
      <c r="E391" s="377">
        <v>126</v>
      </c>
      <c r="F391" s="378" t="s">
        <v>189</v>
      </c>
      <c r="G391" s="378" t="s">
        <v>2785</v>
      </c>
      <c r="H391" s="378" t="s">
        <v>2968</v>
      </c>
      <c r="I391" s="378" t="s">
        <v>2348</v>
      </c>
      <c r="J391" s="378">
        <v>1</v>
      </c>
      <c r="K391" s="378">
        <v>25</v>
      </c>
      <c r="L391" s="416">
        <v>45832</v>
      </c>
      <c r="M391" s="344" t="s">
        <v>2349</v>
      </c>
      <c r="N391" s="416">
        <v>45832</v>
      </c>
      <c r="O391" s="379" t="s">
        <v>2349</v>
      </c>
      <c r="P391" s="381" t="s">
        <v>2805</v>
      </c>
      <c r="Q391" s="179">
        <v>3108078135</v>
      </c>
      <c r="R391" s="333">
        <v>51985431</v>
      </c>
      <c r="S391" s="393">
        <v>91907</v>
      </c>
      <c r="T391" s="393">
        <v>142724</v>
      </c>
      <c r="U391" s="336">
        <v>151</v>
      </c>
      <c r="V391" s="181" t="str">
        <f>VLOOKUP(U391,MOVIL!$C$7:CA466,2,0)</f>
        <v>WOX641</v>
      </c>
      <c r="W391" s="181" t="str">
        <f>VLOOKUP(U391,MOVIL!$C$7:$BX$200,5,0)</f>
        <v>MUÑOZ RIAÑO ACXEL ANTONIO</v>
      </c>
      <c r="X391" s="309">
        <f>VLOOKUP(V391,MOVIL!$D$7:BY468,6,0)</f>
        <v>3133272723</v>
      </c>
      <c r="Y391" s="336">
        <v>1420200</v>
      </c>
      <c r="Z391" s="181"/>
      <c r="AA391" s="181"/>
      <c r="AB391" s="182">
        <f t="shared" si="435"/>
        <v>1420200</v>
      </c>
      <c r="AC391" s="181"/>
      <c r="AD391" s="181"/>
      <c r="AE391" s="181"/>
      <c r="AF391" s="470" t="str">
        <f>VLOOKUP(U391,MOVIL!$C:$CG,3,0)</f>
        <v>AFILIADO</v>
      </c>
      <c r="AG391" s="110">
        <f t="shared" si="445"/>
        <v>1420200</v>
      </c>
      <c r="AH391" s="110">
        <f t="shared" si="446"/>
        <v>151</v>
      </c>
      <c r="AI391" s="182">
        <f t="shared" si="447"/>
        <v>995000</v>
      </c>
      <c r="AJ391" s="184" t="str">
        <f t="shared" si="448"/>
        <v>11,5%</v>
      </c>
      <c r="AK391" s="182">
        <f t="shared" si="449"/>
        <v>114425</v>
      </c>
      <c r="AL391" s="182">
        <f t="shared" si="450"/>
        <v>34825</v>
      </c>
      <c r="AM391" s="182">
        <f t="shared" si="451"/>
        <v>4119.2999999999993</v>
      </c>
      <c r="AN391" s="182">
        <f t="shared" si="452"/>
        <v>880575</v>
      </c>
      <c r="AO391" s="182">
        <f t="shared" si="453"/>
        <v>425200</v>
      </c>
      <c r="AP391" s="182"/>
      <c r="AQ391" s="417"/>
    </row>
    <row r="392" spans="1:43" s="380" customFormat="1" ht="16.5" hidden="1" customHeight="1" x14ac:dyDescent="0.25">
      <c r="A392" s="175"/>
      <c r="B392" s="341">
        <v>16</v>
      </c>
      <c r="C392" s="430" t="s">
        <v>2264</v>
      </c>
      <c r="D392" s="376">
        <v>45826</v>
      </c>
      <c r="E392" s="377">
        <v>107</v>
      </c>
      <c r="F392" s="378" t="s">
        <v>169</v>
      </c>
      <c r="G392" s="378" t="s">
        <v>169</v>
      </c>
      <c r="H392" s="378" t="s">
        <v>538</v>
      </c>
      <c r="I392" s="378" t="s">
        <v>2644</v>
      </c>
      <c r="J392" s="378">
        <v>1</v>
      </c>
      <c r="K392" s="378">
        <v>28</v>
      </c>
      <c r="L392" s="416">
        <v>45832</v>
      </c>
      <c r="M392" s="344">
        <v>0.5</v>
      </c>
      <c r="N392" s="416">
        <v>45832</v>
      </c>
      <c r="O392" s="379">
        <v>0.79166666666666663</v>
      </c>
      <c r="P392" s="381" t="s">
        <v>2263</v>
      </c>
      <c r="Q392" s="378">
        <v>3142109350</v>
      </c>
      <c r="R392" s="333" t="s">
        <v>2877</v>
      </c>
      <c r="S392" s="393">
        <v>91908</v>
      </c>
      <c r="T392" s="393">
        <v>142725</v>
      </c>
      <c r="U392" s="336">
        <v>364</v>
      </c>
      <c r="V392" s="181" t="str">
        <f>VLOOKUP(U392,MOVIL!$C$7:CA490,2,0)</f>
        <v>EXZ257</v>
      </c>
      <c r="W392" s="181" t="str">
        <f>VLOOKUP(U392,MOVIL!$C$7:$BX$200,5,0)</f>
        <v>ORTEGON SIERRA JORGE SAMUEL</v>
      </c>
      <c r="X392" s="309">
        <f>VLOOKUP(V392,MOVIL!$D$7:BY492,6,0)</f>
        <v>3136114788</v>
      </c>
      <c r="Y392" s="336">
        <v>1420200</v>
      </c>
      <c r="Z392" s="181"/>
      <c r="AA392" s="181"/>
      <c r="AB392" s="182">
        <f t="shared" si="435"/>
        <v>1420200</v>
      </c>
      <c r="AC392" s="181"/>
      <c r="AD392" s="181"/>
      <c r="AE392" s="181"/>
      <c r="AF392" s="470" t="str">
        <f>VLOOKUP(U392,MOVIL!$C:$CG,3,0)</f>
        <v>AFILIADO</v>
      </c>
      <c r="AG392" s="110">
        <f t="shared" si="445"/>
        <v>1420200</v>
      </c>
      <c r="AH392" s="110">
        <f t="shared" si="446"/>
        <v>364</v>
      </c>
      <c r="AI392" s="182">
        <f t="shared" si="447"/>
        <v>995000</v>
      </c>
      <c r="AJ392" s="184" t="str">
        <f t="shared" si="448"/>
        <v>11,5%</v>
      </c>
      <c r="AK392" s="182">
        <f t="shared" si="449"/>
        <v>114425</v>
      </c>
      <c r="AL392" s="182">
        <f t="shared" si="450"/>
        <v>34825</v>
      </c>
      <c r="AM392" s="182">
        <f t="shared" si="451"/>
        <v>4119.2999999999993</v>
      </c>
      <c r="AN392" s="182">
        <f t="shared" si="452"/>
        <v>880575</v>
      </c>
      <c r="AO392" s="182">
        <f t="shared" si="453"/>
        <v>425200</v>
      </c>
      <c r="AP392" s="182"/>
      <c r="AQ392" s="417"/>
    </row>
    <row r="393" spans="1:43" s="380" customFormat="1" ht="16.5" customHeight="1" x14ac:dyDescent="0.25">
      <c r="A393" s="175"/>
      <c r="B393" s="341" t="s">
        <v>2198</v>
      </c>
      <c r="C393" s="375" t="s">
        <v>2935</v>
      </c>
      <c r="D393" s="376">
        <v>45818</v>
      </c>
      <c r="E393" s="529">
        <v>193</v>
      </c>
      <c r="F393" s="378" t="s">
        <v>254</v>
      </c>
      <c r="G393" s="378" t="s">
        <v>2893</v>
      </c>
      <c r="H393" s="378" t="s">
        <v>538</v>
      </c>
      <c r="I393" s="378" t="s">
        <v>2736</v>
      </c>
      <c r="J393" s="378">
        <v>1</v>
      </c>
      <c r="K393" s="378">
        <v>34</v>
      </c>
      <c r="L393" s="416">
        <v>45833</v>
      </c>
      <c r="M393" s="344">
        <v>0.4375</v>
      </c>
      <c r="N393" s="416">
        <v>45833</v>
      </c>
      <c r="O393" s="379">
        <v>0.66666666666666663</v>
      </c>
      <c r="P393" s="381" t="s">
        <v>2737</v>
      </c>
      <c r="Q393" s="378" t="s">
        <v>2738</v>
      </c>
      <c r="R393" s="333" t="s">
        <v>2878</v>
      </c>
      <c r="S393" s="393">
        <v>91934</v>
      </c>
      <c r="T393" s="393">
        <v>142749</v>
      </c>
      <c r="U393" s="336">
        <v>365</v>
      </c>
      <c r="V393" s="181" t="str">
        <f>VLOOKUP(U393,MOVIL!$C$7:CA467,2,0)</f>
        <v>GUU603</v>
      </c>
      <c r="W393" s="181" t="str">
        <f>VLOOKUP(U393,MOVIL!$C$7:$BX$200,5,0)</f>
        <v>PRIETO ANGEL ALBERTO</v>
      </c>
      <c r="X393" s="309">
        <f>VLOOKUP(V393,MOVIL!$D$7:BY469,6,0)</f>
        <v>3115313145</v>
      </c>
      <c r="Y393" s="336">
        <v>1578000</v>
      </c>
      <c r="Z393" s="181"/>
      <c r="AA393" s="181"/>
      <c r="AB393" s="530">
        <f t="shared" si="435"/>
        <v>1578000</v>
      </c>
      <c r="AC393" s="181">
        <v>26</v>
      </c>
      <c r="AD393" s="181"/>
      <c r="AE393" s="181"/>
      <c r="AF393" s="470" t="str">
        <f>VLOOKUP(U393,MOVIL!$C:$CG,3,0)</f>
        <v>SOCIO</v>
      </c>
      <c r="AG393" s="110">
        <f t="shared" si="445"/>
        <v>1578000</v>
      </c>
      <c r="AH393" s="110">
        <f t="shared" si="446"/>
        <v>365</v>
      </c>
      <c r="AI393" s="182">
        <f t="shared" si="447"/>
        <v>1421000</v>
      </c>
      <c r="AJ393" s="184" t="str">
        <f t="shared" si="448"/>
        <v>7,5%</v>
      </c>
      <c r="AK393" s="182">
        <f t="shared" si="449"/>
        <v>106575</v>
      </c>
      <c r="AL393" s="182">
        <f t="shared" si="450"/>
        <v>49735.000000000007</v>
      </c>
      <c r="AM393" s="182">
        <f t="shared" si="451"/>
        <v>5882.94</v>
      </c>
      <c r="AN393" s="182">
        <f t="shared" si="452"/>
        <v>1314425</v>
      </c>
      <c r="AO393" s="182">
        <f t="shared" si="453"/>
        <v>157000</v>
      </c>
      <c r="AP393" s="182"/>
      <c r="AQ393" s="417"/>
    </row>
    <row r="394" spans="1:43" s="380" customFormat="1" ht="16.5" customHeight="1" x14ac:dyDescent="0.25">
      <c r="A394" s="175"/>
      <c r="B394" s="341" t="s">
        <v>2203</v>
      </c>
      <c r="C394" s="375" t="s">
        <v>2935</v>
      </c>
      <c r="D394" s="376">
        <v>45818</v>
      </c>
      <c r="E394" s="529">
        <v>44</v>
      </c>
      <c r="F394" s="378" t="s">
        <v>2739</v>
      </c>
      <c r="G394" s="378" t="s">
        <v>2740</v>
      </c>
      <c r="H394" s="378" t="s">
        <v>2128</v>
      </c>
      <c r="I394" s="378" t="s">
        <v>2741</v>
      </c>
      <c r="J394" s="378">
        <v>4</v>
      </c>
      <c r="K394" s="378">
        <v>31</v>
      </c>
      <c r="L394" s="416">
        <v>45833</v>
      </c>
      <c r="M394" s="344">
        <v>0.25</v>
      </c>
      <c r="N394" s="416">
        <v>45836</v>
      </c>
      <c r="O394" s="379">
        <v>0.75</v>
      </c>
      <c r="P394" s="381" t="s">
        <v>2879</v>
      </c>
      <c r="Q394" s="378" t="s">
        <v>2742</v>
      </c>
      <c r="R394" s="333" t="s">
        <v>2880</v>
      </c>
      <c r="S394" s="393">
        <v>91935</v>
      </c>
      <c r="T394" s="393">
        <v>142742</v>
      </c>
      <c r="U394" s="336">
        <v>495</v>
      </c>
      <c r="V394" s="181" t="str">
        <f>VLOOKUP(U394,MOVIL!$C$7:CA467,2,0)</f>
        <v>NOX319</v>
      </c>
      <c r="W394" s="181" t="str">
        <f>VLOOKUP(U394,MOVIL!$C$7:$BX$200,5,0)</f>
        <v>PINZON ARAQUE TEOFILO</v>
      </c>
      <c r="X394" s="309">
        <f>VLOOKUP(V394,MOVIL!$D$7:BY469,6,0)</f>
        <v>3102847456</v>
      </c>
      <c r="Y394" s="336">
        <v>1998800</v>
      </c>
      <c r="Z394" s="181">
        <v>2</v>
      </c>
      <c r="AA394" s="181">
        <v>1367600</v>
      </c>
      <c r="AB394" s="530">
        <f t="shared" si="435"/>
        <v>4734000</v>
      </c>
      <c r="AC394" s="181">
        <v>27</v>
      </c>
      <c r="AD394" s="181"/>
      <c r="AE394" s="531">
        <f>AB394+AB395</f>
        <v>9468000</v>
      </c>
      <c r="AF394" s="470" t="str">
        <f>VLOOKUP(U394,MOVIL!$C:$CG,3,0)</f>
        <v>SOCIO</v>
      </c>
      <c r="AG394" s="110">
        <f t="shared" si="445"/>
        <v>4734000</v>
      </c>
      <c r="AH394" s="110">
        <f t="shared" si="446"/>
        <v>495</v>
      </c>
      <c r="AI394" s="182">
        <f t="shared" si="447"/>
        <v>4261000</v>
      </c>
      <c r="AJ394" s="184" t="str">
        <f t="shared" si="448"/>
        <v>7,5%</v>
      </c>
      <c r="AK394" s="182">
        <f t="shared" si="449"/>
        <v>319575</v>
      </c>
      <c r="AL394" s="182">
        <f t="shared" si="450"/>
        <v>149135</v>
      </c>
      <c r="AM394" s="182">
        <f t="shared" si="451"/>
        <v>17640.539999999997</v>
      </c>
      <c r="AN394" s="182">
        <f t="shared" si="452"/>
        <v>3941425</v>
      </c>
      <c r="AO394" s="182">
        <f t="shared" si="453"/>
        <v>473000</v>
      </c>
      <c r="AP394" s="182"/>
      <c r="AQ394" s="417"/>
    </row>
    <row r="395" spans="1:43" s="380" customFormat="1" ht="16.5" customHeight="1" x14ac:dyDescent="0.25">
      <c r="A395" s="175"/>
      <c r="B395" s="341" t="s">
        <v>2203</v>
      </c>
      <c r="C395" s="375" t="s">
        <v>2935</v>
      </c>
      <c r="D395" s="376">
        <v>45818</v>
      </c>
      <c r="E395" s="529">
        <v>44</v>
      </c>
      <c r="F395" s="378" t="s">
        <v>2739</v>
      </c>
      <c r="G395" s="378" t="s">
        <v>2740</v>
      </c>
      <c r="H395" s="378" t="s">
        <v>2128</v>
      </c>
      <c r="I395" s="378" t="s">
        <v>2741</v>
      </c>
      <c r="J395" s="378">
        <v>4</v>
      </c>
      <c r="K395" s="378">
        <v>31</v>
      </c>
      <c r="L395" s="416">
        <v>45833</v>
      </c>
      <c r="M395" s="344">
        <v>0.25</v>
      </c>
      <c r="N395" s="416">
        <v>45836</v>
      </c>
      <c r="O395" s="379">
        <v>0.75</v>
      </c>
      <c r="P395" s="381" t="s">
        <v>2879</v>
      </c>
      <c r="Q395" s="378" t="s">
        <v>2742</v>
      </c>
      <c r="R395" s="333" t="s">
        <v>2880</v>
      </c>
      <c r="S395" s="393">
        <v>91935</v>
      </c>
      <c r="T395" s="393">
        <v>142750</v>
      </c>
      <c r="U395" s="336">
        <v>346</v>
      </c>
      <c r="V395" s="181" t="str">
        <f>VLOOKUP(U395,MOVIL!$C$7:CA468,2,0)</f>
        <v>WMZ440</v>
      </c>
      <c r="W395" s="181" t="str">
        <f>VLOOKUP(U395,MOVIL!$C$7:$BX$200,5,0)</f>
        <v>RONCANCIO GIRAL JORGE ENRIQUE</v>
      </c>
      <c r="X395" s="309">
        <f>VLOOKUP(V395,MOVIL!$D$7:BY470,6,0)</f>
        <v>3133196083</v>
      </c>
      <c r="Y395" s="336">
        <v>1998800</v>
      </c>
      <c r="Z395" s="181">
        <v>2</v>
      </c>
      <c r="AA395" s="181">
        <v>1367600</v>
      </c>
      <c r="AB395" s="530">
        <f t="shared" si="435"/>
        <v>4734000</v>
      </c>
      <c r="AC395" s="181">
        <v>28</v>
      </c>
      <c r="AD395" s="181"/>
      <c r="AE395" s="181"/>
      <c r="AF395" s="470" t="str">
        <f>VLOOKUP(U395,MOVIL!$C:$CG,3,0)</f>
        <v>SOCIO</v>
      </c>
      <c r="AG395" s="110">
        <f t="shared" si="445"/>
        <v>4734000</v>
      </c>
      <c r="AH395" s="110">
        <f t="shared" si="446"/>
        <v>346</v>
      </c>
      <c r="AI395" s="182">
        <f t="shared" si="447"/>
        <v>4261000</v>
      </c>
      <c r="AJ395" s="184" t="str">
        <f t="shared" si="448"/>
        <v>7,5%</v>
      </c>
      <c r="AK395" s="182">
        <f t="shared" si="449"/>
        <v>319575</v>
      </c>
      <c r="AL395" s="182">
        <f t="shared" si="450"/>
        <v>149135</v>
      </c>
      <c r="AM395" s="182">
        <f t="shared" si="451"/>
        <v>17640.539999999997</v>
      </c>
      <c r="AN395" s="182">
        <f t="shared" si="452"/>
        <v>3941425</v>
      </c>
      <c r="AO395" s="182">
        <f t="shared" si="453"/>
        <v>473000</v>
      </c>
      <c r="AP395" s="182"/>
      <c r="AQ395" s="417"/>
    </row>
    <row r="396" spans="1:43" s="380" customFormat="1" ht="16.5" hidden="1" customHeight="1" x14ac:dyDescent="0.25">
      <c r="A396" s="175"/>
      <c r="B396" s="341"/>
      <c r="C396" s="375" t="s">
        <v>2936</v>
      </c>
      <c r="D396" s="376">
        <v>45818</v>
      </c>
      <c r="E396" s="377">
        <v>292</v>
      </c>
      <c r="F396" s="378" t="s">
        <v>350</v>
      </c>
      <c r="G396" s="378" t="s">
        <v>2891</v>
      </c>
      <c r="H396" s="378" t="s">
        <v>1991</v>
      </c>
      <c r="I396" s="378" t="s">
        <v>2562</v>
      </c>
      <c r="J396" s="378">
        <v>1</v>
      </c>
      <c r="K396" s="378">
        <v>30</v>
      </c>
      <c r="L396" s="416">
        <v>45833</v>
      </c>
      <c r="M396" s="344">
        <v>0.25</v>
      </c>
      <c r="N396" s="416">
        <v>45833</v>
      </c>
      <c r="O396" s="379">
        <v>0.66666666666666663</v>
      </c>
      <c r="P396" s="381" t="s">
        <v>2563</v>
      </c>
      <c r="Q396" s="378">
        <v>3016207221</v>
      </c>
      <c r="R396" s="333" t="s">
        <v>2564</v>
      </c>
      <c r="S396" s="393">
        <v>91936</v>
      </c>
      <c r="T396" s="393">
        <v>142743</v>
      </c>
      <c r="U396" s="336">
        <v>301</v>
      </c>
      <c r="V396" s="181" t="str">
        <f>VLOOKUP(U396,MOVIL!$C$7:CA469,2,0)</f>
        <v>WOW507</v>
      </c>
      <c r="W396" s="181" t="str">
        <f>VLOOKUP(U396,MOVIL!$C$7:$BX$200,5,0)</f>
        <v>JIMENEZ GONZALEZ JOHN JAIRO</v>
      </c>
      <c r="X396" s="309">
        <f>VLOOKUP(V396,MOVIL!$D$7:BY471,6,0)</f>
        <v>3114787648</v>
      </c>
      <c r="Y396" s="336">
        <v>999400</v>
      </c>
      <c r="Z396" s="181"/>
      <c r="AA396" s="181"/>
      <c r="AB396" s="182">
        <f t="shared" si="435"/>
        <v>999400</v>
      </c>
      <c r="AC396" s="181"/>
      <c r="AD396" s="181"/>
      <c r="AE396" s="181"/>
      <c r="AF396" s="470" t="str">
        <f>VLOOKUP(U396,MOVIL!$C:$CG,3,0)</f>
        <v>AFILIADO</v>
      </c>
      <c r="AG396" s="110">
        <f t="shared" si="445"/>
        <v>999400</v>
      </c>
      <c r="AH396" s="110">
        <f t="shared" si="446"/>
        <v>301</v>
      </c>
      <c r="AI396" s="182">
        <f t="shared" si="447"/>
        <v>700000</v>
      </c>
      <c r="AJ396" s="184" t="str">
        <f t="shared" si="448"/>
        <v>11,5%</v>
      </c>
      <c r="AK396" s="182">
        <f t="shared" si="449"/>
        <v>80500</v>
      </c>
      <c r="AL396" s="182">
        <f t="shared" si="450"/>
        <v>24500.000000000004</v>
      </c>
      <c r="AM396" s="182">
        <f t="shared" si="451"/>
        <v>2897.9999999999995</v>
      </c>
      <c r="AN396" s="182">
        <f t="shared" si="452"/>
        <v>619500</v>
      </c>
      <c r="AO396" s="182">
        <f t="shared" si="453"/>
        <v>299400</v>
      </c>
      <c r="AP396" s="182"/>
      <c r="AQ396" s="417"/>
    </row>
    <row r="397" spans="1:43" s="380" customFormat="1" ht="16.5" hidden="1" customHeight="1" x14ac:dyDescent="0.25">
      <c r="A397" s="175"/>
      <c r="B397" s="341">
        <v>13</v>
      </c>
      <c r="C397" s="375" t="s">
        <v>1896</v>
      </c>
      <c r="D397" s="376">
        <v>45824</v>
      </c>
      <c r="E397" s="377">
        <v>194</v>
      </c>
      <c r="F397" s="378" t="s">
        <v>255</v>
      </c>
      <c r="G397" s="378" t="s">
        <v>255</v>
      </c>
      <c r="H397" s="378" t="s">
        <v>1980</v>
      </c>
      <c r="I397" s="378" t="s">
        <v>2055</v>
      </c>
      <c r="J397" s="378">
        <v>1</v>
      </c>
      <c r="K397" s="378">
        <v>20</v>
      </c>
      <c r="L397" s="416">
        <v>45833</v>
      </c>
      <c r="M397" s="344" t="s">
        <v>2449</v>
      </c>
      <c r="N397" s="416">
        <v>45833</v>
      </c>
      <c r="O397" s="379" t="s">
        <v>2357</v>
      </c>
      <c r="P397" s="381" t="s">
        <v>2798</v>
      </c>
      <c r="Q397" s="179">
        <v>3006551655</v>
      </c>
      <c r="R397" s="333">
        <v>1015418157</v>
      </c>
      <c r="S397" s="393">
        <v>91937</v>
      </c>
      <c r="T397" s="393">
        <v>142746</v>
      </c>
      <c r="U397" s="336">
        <v>52</v>
      </c>
      <c r="V397" s="181" t="str">
        <f>VLOOKUP(U397,MOVIL!$C$7:CA472,2,0)</f>
        <v>NHT929</v>
      </c>
      <c r="W397" s="181" t="str">
        <f>VLOOKUP(U397,MOVIL!$C$7:$BX$200,5,0)</f>
        <v>CARREÑO RAMIREZ JHON ARTURO</v>
      </c>
      <c r="X397" s="309">
        <f>VLOOKUP(V397,MOVIL!$D$7:BY474,6,0)</f>
        <v>3105144527</v>
      </c>
      <c r="Y397" s="336">
        <v>1207696</v>
      </c>
      <c r="Z397" s="181"/>
      <c r="AA397" s="181"/>
      <c r="AB397" s="182">
        <f t="shared" si="435"/>
        <v>1207696</v>
      </c>
      <c r="AC397" s="181"/>
      <c r="AD397" s="181"/>
      <c r="AE397" s="181"/>
      <c r="AF397" s="470" t="str">
        <f>VLOOKUP(U397,MOVIL!$C:$CG,3,0)</f>
        <v>SOCIO</v>
      </c>
      <c r="AG397" s="110">
        <f t="shared" si="445"/>
        <v>1207696</v>
      </c>
      <c r="AH397" s="110">
        <f t="shared" si="446"/>
        <v>52</v>
      </c>
      <c r="AI397" s="182">
        <f t="shared" si="447"/>
        <v>1087000</v>
      </c>
      <c r="AJ397" s="184" t="str">
        <f t="shared" si="448"/>
        <v>7,5%</v>
      </c>
      <c r="AK397" s="182">
        <f t="shared" si="449"/>
        <v>81525</v>
      </c>
      <c r="AL397" s="182">
        <f t="shared" si="450"/>
        <v>38045</v>
      </c>
      <c r="AM397" s="182">
        <f t="shared" si="451"/>
        <v>4500.1799999999994</v>
      </c>
      <c r="AN397" s="182">
        <f t="shared" si="452"/>
        <v>1005475</v>
      </c>
      <c r="AO397" s="182">
        <f t="shared" si="453"/>
        <v>120696</v>
      </c>
      <c r="AP397" s="182"/>
      <c r="AQ397" s="417"/>
    </row>
    <row r="398" spans="1:43" s="380" customFormat="1" ht="16.5" hidden="1" customHeight="1" x14ac:dyDescent="0.25">
      <c r="A398" s="175"/>
      <c r="B398" s="341">
        <v>13</v>
      </c>
      <c r="C398" s="375" t="s">
        <v>1896</v>
      </c>
      <c r="D398" s="376">
        <v>45824</v>
      </c>
      <c r="E398" s="377">
        <v>192</v>
      </c>
      <c r="F398" s="378" t="s">
        <v>253</v>
      </c>
      <c r="G398" s="378" t="s">
        <v>2786</v>
      </c>
      <c r="H398" s="378" t="s">
        <v>2972</v>
      </c>
      <c r="I398" s="378" t="s">
        <v>2055</v>
      </c>
      <c r="J398" s="378">
        <v>1</v>
      </c>
      <c r="K398" s="378" t="s">
        <v>2884</v>
      </c>
      <c r="L398" s="416">
        <v>45833</v>
      </c>
      <c r="M398" s="344" t="s">
        <v>2353</v>
      </c>
      <c r="N398" s="416">
        <v>45833</v>
      </c>
      <c r="O398" s="379" t="s">
        <v>2357</v>
      </c>
      <c r="P398" s="381" t="s">
        <v>2799</v>
      </c>
      <c r="Q398" s="179">
        <v>3124053566</v>
      </c>
      <c r="R398" s="333">
        <v>79985730</v>
      </c>
      <c r="S398" s="393">
        <v>91938</v>
      </c>
      <c r="T398" s="393">
        <v>122747</v>
      </c>
      <c r="U398" s="336">
        <v>378</v>
      </c>
      <c r="V398" s="181" t="str">
        <f>VLOOKUP(U398,MOVIL!$C$7:CA473,2,0)</f>
        <v>GUR220</v>
      </c>
      <c r="W398" s="181" t="str">
        <f>VLOOKUP(U398,MOVIL!$C$7:$BX$200,5,0)</f>
        <v>CARRILLO BARBOSA HENRY MAURICIO</v>
      </c>
      <c r="X398" s="309">
        <f>VLOOKUP(V398,MOVIL!$D$7:BY475,6,0)</f>
        <v>3104471262</v>
      </c>
      <c r="Y398" s="336">
        <v>2367000</v>
      </c>
      <c r="Z398" s="181"/>
      <c r="AA398" s="181"/>
      <c r="AB398" s="182">
        <f t="shared" si="435"/>
        <v>2367000</v>
      </c>
      <c r="AC398" s="181"/>
      <c r="AD398" s="181"/>
      <c r="AE398" s="181"/>
      <c r="AF398" s="470" t="str">
        <f>VLOOKUP(U398,MOVIL!$C:$CG,3,0)</f>
        <v>SOCIO</v>
      </c>
      <c r="AG398" s="110">
        <f t="shared" si="445"/>
        <v>2367000</v>
      </c>
      <c r="AH398" s="110">
        <f t="shared" si="446"/>
        <v>378</v>
      </c>
      <c r="AI398" s="182">
        <f t="shared" si="447"/>
        <v>2131000</v>
      </c>
      <c r="AJ398" s="184" t="str">
        <f t="shared" si="448"/>
        <v>7,5%</v>
      </c>
      <c r="AK398" s="182">
        <f t="shared" si="449"/>
        <v>159825</v>
      </c>
      <c r="AL398" s="182">
        <f t="shared" si="450"/>
        <v>74585</v>
      </c>
      <c r="AM398" s="182">
        <f t="shared" si="451"/>
        <v>8822.3399999999983</v>
      </c>
      <c r="AN398" s="182">
        <f t="shared" si="452"/>
        <v>1971175</v>
      </c>
      <c r="AO398" s="182">
        <f t="shared" si="453"/>
        <v>236000</v>
      </c>
      <c r="AP398" s="182"/>
      <c r="AQ398" s="417"/>
    </row>
    <row r="399" spans="1:43" s="380" customFormat="1" ht="16.5" hidden="1" customHeight="1" x14ac:dyDescent="0.25">
      <c r="A399" s="175"/>
      <c r="B399" s="341">
        <v>13</v>
      </c>
      <c r="C399" s="375" t="s">
        <v>1896</v>
      </c>
      <c r="D399" s="376">
        <v>45824</v>
      </c>
      <c r="E399" s="377">
        <v>46</v>
      </c>
      <c r="F399" s="378" t="s">
        <v>2818</v>
      </c>
      <c r="G399" s="378" t="s">
        <v>2787</v>
      </c>
      <c r="H399" s="378" t="s">
        <v>2886</v>
      </c>
      <c r="I399" s="378" t="s">
        <v>2055</v>
      </c>
      <c r="J399" s="378">
        <v>1</v>
      </c>
      <c r="K399" s="378">
        <v>29</v>
      </c>
      <c r="L399" s="416">
        <v>45833</v>
      </c>
      <c r="M399" s="344">
        <v>0.25</v>
      </c>
      <c r="N399" s="416">
        <v>45833</v>
      </c>
      <c r="O399" s="379" t="s">
        <v>2806</v>
      </c>
      <c r="P399" s="381" t="s">
        <v>2807</v>
      </c>
      <c r="Q399" s="179" t="s">
        <v>2817</v>
      </c>
      <c r="R399" s="333">
        <v>14216604</v>
      </c>
      <c r="S399" s="393">
        <v>91939</v>
      </c>
      <c r="T399" s="393">
        <v>142741</v>
      </c>
      <c r="U399" s="336">
        <v>395</v>
      </c>
      <c r="V399" s="181" t="str">
        <f>VLOOKUP(U399,MOVIL!$C$7:CA474,2,0)</f>
        <v>LZN926</v>
      </c>
      <c r="W399" s="181" t="str">
        <f>VLOOKUP(U399,MOVIL!$C$7:$BX$200,5,0)</f>
        <v xml:space="preserve">HENAO ARENAS JHON JAIRO </v>
      </c>
      <c r="X399" s="309" t="str">
        <f>VLOOKUP(V399,MOVIL!$D$7:BY476,6,0)</f>
        <v>3214286233-3115314584</v>
      </c>
      <c r="Y399" s="336">
        <v>1499100</v>
      </c>
      <c r="Z399" s="181"/>
      <c r="AA399" s="181"/>
      <c r="AB399" s="182">
        <f t="shared" si="435"/>
        <v>1499100</v>
      </c>
      <c r="AC399" s="181"/>
      <c r="AD399" s="181"/>
      <c r="AE399" s="181"/>
      <c r="AF399" s="470" t="str">
        <f>VLOOKUP(U399,MOVIL!$C:$CG,3,0)</f>
        <v>SOCIO</v>
      </c>
      <c r="AG399" s="110">
        <f t="shared" si="445"/>
        <v>1499100</v>
      </c>
      <c r="AH399" s="110">
        <f t="shared" si="446"/>
        <v>395</v>
      </c>
      <c r="AI399" s="182">
        <f t="shared" si="447"/>
        <v>1350000</v>
      </c>
      <c r="AJ399" s="184" t="str">
        <f t="shared" si="448"/>
        <v>7,5%</v>
      </c>
      <c r="AK399" s="182">
        <f t="shared" si="449"/>
        <v>101250</v>
      </c>
      <c r="AL399" s="182">
        <f t="shared" si="450"/>
        <v>47250.000000000007</v>
      </c>
      <c r="AM399" s="182">
        <f t="shared" si="451"/>
        <v>5588.9999999999991</v>
      </c>
      <c r="AN399" s="182">
        <f t="shared" si="452"/>
        <v>1248750</v>
      </c>
      <c r="AO399" s="182">
        <f t="shared" si="453"/>
        <v>149100</v>
      </c>
      <c r="AP399" s="182"/>
      <c r="AQ399" s="417"/>
    </row>
    <row r="400" spans="1:43" s="380" customFormat="1" ht="16.5" hidden="1" customHeight="1" x14ac:dyDescent="0.25">
      <c r="A400" s="175">
        <v>1</v>
      </c>
      <c r="B400" s="341"/>
      <c r="C400" s="375" t="s">
        <v>2936</v>
      </c>
      <c r="D400" s="376">
        <v>45824</v>
      </c>
      <c r="E400" s="377">
        <v>47</v>
      </c>
      <c r="F400" s="378" t="s">
        <v>96</v>
      </c>
      <c r="G400" s="378" t="s">
        <v>2892</v>
      </c>
      <c r="H400" s="378" t="s">
        <v>1952</v>
      </c>
      <c r="I400" s="378" t="s">
        <v>2562</v>
      </c>
      <c r="J400" s="378">
        <v>3</v>
      </c>
      <c r="K400" s="378">
        <v>30</v>
      </c>
      <c r="L400" s="416">
        <v>45833</v>
      </c>
      <c r="M400" s="344">
        <v>0.16666666666666666</v>
      </c>
      <c r="N400" s="416">
        <v>45835</v>
      </c>
      <c r="O400" s="379">
        <v>0.99930555555555556</v>
      </c>
      <c r="P400" s="381" t="s">
        <v>2840</v>
      </c>
      <c r="Q400" s="378" t="s">
        <v>2841</v>
      </c>
      <c r="R400" s="333" t="s">
        <v>2564</v>
      </c>
      <c r="S400" s="393">
        <v>91940</v>
      </c>
      <c r="T400" s="393">
        <v>142748</v>
      </c>
      <c r="U400" s="336">
        <v>367</v>
      </c>
      <c r="V400" s="181" t="str">
        <f>VLOOKUP(U400,MOVIL!$C$7:CA491,2,0)</f>
        <v>EQP202</v>
      </c>
      <c r="W400" s="181" t="str">
        <f>VLOOKUP(U400,MOVIL!$C$7:$BX$200,5,0)</f>
        <v>VESGA CASALLAS ALBERTO</v>
      </c>
      <c r="X400" s="309">
        <f>VLOOKUP(V400,MOVIL!$D$7:BY493,6,0)</f>
        <v>3105756034</v>
      </c>
      <c r="Y400" s="336">
        <v>7495500</v>
      </c>
      <c r="Z400" s="181"/>
      <c r="AA400" s="181"/>
      <c r="AB400" s="182">
        <f t="shared" si="435"/>
        <v>7495500</v>
      </c>
      <c r="AC400" s="181"/>
      <c r="AD400" s="181"/>
      <c r="AE400" s="181"/>
      <c r="AF400" s="470" t="str">
        <f>VLOOKUP(U400,MOVIL!$C:$CG,3,0)</f>
        <v>SOCIO-AFILIADO</v>
      </c>
      <c r="AG400" s="110">
        <f t="shared" si="445"/>
        <v>7495500</v>
      </c>
      <c r="AH400" s="110">
        <f t="shared" si="446"/>
        <v>367</v>
      </c>
      <c r="AI400" s="182">
        <f t="shared" si="447"/>
        <v>5247000</v>
      </c>
      <c r="AJ400" s="184" t="str">
        <f t="shared" si="448"/>
        <v>11,5%</v>
      </c>
      <c r="AK400" s="182">
        <f t="shared" si="449"/>
        <v>603405</v>
      </c>
      <c r="AL400" s="182">
        <f t="shared" si="450"/>
        <v>183645.00000000003</v>
      </c>
      <c r="AM400" s="182">
        <f t="shared" si="451"/>
        <v>21722.579999999998</v>
      </c>
      <c r="AN400" s="182">
        <f t="shared" si="452"/>
        <v>4643595</v>
      </c>
      <c r="AO400" s="182">
        <f t="shared" si="453"/>
        <v>2248500</v>
      </c>
      <c r="AP400" s="182"/>
      <c r="AQ400" s="417"/>
    </row>
    <row r="401" spans="1:43" s="380" customFormat="1" ht="16.5" customHeight="1" x14ac:dyDescent="0.25">
      <c r="A401" s="175"/>
      <c r="B401" s="341" t="s">
        <v>2196</v>
      </c>
      <c r="C401" s="375" t="s">
        <v>2935</v>
      </c>
      <c r="D401" s="376">
        <v>45805</v>
      </c>
      <c r="E401" s="529">
        <v>143</v>
      </c>
      <c r="F401" s="378" t="s">
        <v>206</v>
      </c>
      <c r="G401" s="378" t="s">
        <v>206</v>
      </c>
      <c r="H401" s="378" t="s">
        <v>2881</v>
      </c>
      <c r="I401" s="378" t="s">
        <v>2557</v>
      </c>
      <c r="J401" s="378">
        <v>1</v>
      </c>
      <c r="K401" s="378">
        <v>35</v>
      </c>
      <c r="L401" s="416">
        <v>45834</v>
      </c>
      <c r="M401" s="344">
        <v>0.3125</v>
      </c>
      <c r="N401" s="416">
        <v>45834</v>
      </c>
      <c r="O401" s="379">
        <v>0.75</v>
      </c>
      <c r="P401" s="381" t="s">
        <v>2558</v>
      </c>
      <c r="Q401" s="179">
        <v>3103004736</v>
      </c>
      <c r="R401" s="333" t="s">
        <v>2894</v>
      </c>
      <c r="S401" s="393">
        <v>91949</v>
      </c>
      <c r="T401" s="393">
        <v>142819</v>
      </c>
      <c r="U401" s="336">
        <v>480</v>
      </c>
      <c r="V401" s="181" t="str">
        <f>VLOOKUP(U401,MOVIL!$C$7:CA475,2,0)</f>
        <v>LZO022</v>
      </c>
      <c r="W401" s="181" t="str">
        <f>VLOOKUP(U401,MOVIL!$C$7:$BX$200,5,0)</f>
        <v>SALAMANCA FERNANDEZ MAURICIO</v>
      </c>
      <c r="X401" s="309">
        <f>VLOOKUP(V401,MOVIL!$D$7:BY477,6,0)</f>
        <v>3166710509</v>
      </c>
      <c r="Y401" s="336">
        <v>1578000</v>
      </c>
      <c r="Z401" s="181"/>
      <c r="AA401" s="181"/>
      <c r="AB401" s="530">
        <f t="shared" si="435"/>
        <v>1578000</v>
      </c>
      <c r="AC401" s="181">
        <v>29</v>
      </c>
      <c r="AD401" s="181"/>
      <c r="AE401" s="181"/>
      <c r="AF401" s="470" t="str">
        <f>VLOOKUP(U401,MOVIL!$C:$CG,3,0)</f>
        <v>SOCIO</v>
      </c>
      <c r="AG401" s="110">
        <f t="shared" si="445"/>
        <v>1578000</v>
      </c>
      <c r="AH401" s="110">
        <f t="shared" si="446"/>
        <v>480</v>
      </c>
      <c r="AI401" s="182">
        <f t="shared" si="447"/>
        <v>1421000</v>
      </c>
      <c r="AJ401" s="184" t="str">
        <f t="shared" si="448"/>
        <v>7,5%</v>
      </c>
      <c r="AK401" s="182">
        <f t="shared" si="449"/>
        <v>106575</v>
      </c>
      <c r="AL401" s="182">
        <f t="shared" si="450"/>
        <v>49735.000000000007</v>
      </c>
      <c r="AM401" s="182">
        <f t="shared" si="451"/>
        <v>5882.94</v>
      </c>
      <c r="AN401" s="182">
        <f t="shared" si="452"/>
        <v>1314425</v>
      </c>
      <c r="AO401" s="182">
        <f t="shared" si="453"/>
        <v>157000</v>
      </c>
      <c r="AP401" s="182"/>
      <c r="AQ401" s="417"/>
    </row>
    <row r="402" spans="1:43" s="380" customFormat="1" ht="16.5" hidden="1" customHeight="1" x14ac:dyDescent="0.25">
      <c r="A402" s="175"/>
      <c r="B402" s="341">
        <v>13</v>
      </c>
      <c r="C402" s="375" t="s">
        <v>1896</v>
      </c>
      <c r="D402" s="376">
        <v>45824</v>
      </c>
      <c r="E402" s="377">
        <v>193</v>
      </c>
      <c r="F402" s="378" t="s">
        <v>254</v>
      </c>
      <c r="G402" s="378" t="s">
        <v>2788</v>
      </c>
      <c r="H402" s="378" t="s">
        <v>538</v>
      </c>
      <c r="I402" s="378" t="s">
        <v>2055</v>
      </c>
      <c r="J402" s="378">
        <v>1</v>
      </c>
      <c r="K402" s="378">
        <v>22</v>
      </c>
      <c r="L402" s="416">
        <v>45834</v>
      </c>
      <c r="M402" s="344">
        <v>0.25</v>
      </c>
      <c r="N402" s="416">
        <v>45834</v>
      </c>
      <c r="O402" s="379" t="s">
        <v>2349</v>
      </c>
      <c r="P402" s="381" t="s">
        <v>2803</v>
      </c>
      <c r="Q402" s="179" t="s">
        <v>2804</v>
      </c>
      <c r="R402" s="333" t="s">
        <v>2895</v>
      </c>
      <c r="S402" s="393">
        <v>91950</v>
      </c>
      <c r="T402" s="393">
        <v>142820</v>
      </c>
      <c r="U402" s="336">
        <v>30</v>
      </c>
      <c r="V402" s="181" t="str">
        <f>VLOOKUP(U402,MOVIL!$C$7:CA476,2,0)</f>
        <v>NOW869</v>
      </c>
      <c r="W402" s="181" t="str">
        <f>VLOOKUP(U402,MOVIL!$C$7:$BX$200,5,0)</f>
        <v>CAICEDO BERNAL PABLO ALONSO</v>
      </c>
      <c r="X402" s="309">
        <f>VLOOKUP(V402,MOVIL!$D$7:BY478,6,0)</f>
        <v>3168326611</v>
      </c>
      <c r="Y402" s="336">
        <v>1420200</v>
      </c>
      <c r="Z402" s="181"/>
      <c r="AA402" s="181"/>
      <c r="AB402" s="182">
        <f t="shared" si="435"/>
        <v>1420200</v>
      </c>
      <c r="AC402" s="181"/>
      <c r="AD402" s="181"/>
      <c r="AE402" s="181"/>
      <c r="AF402" s="470" t="str">
        <f>VLOOKUP(U402,MOVIL!$C:$CG,3,0)</f>
        <v>SOCIO</v>
      </c>
      <c r="AG402" s="110">
        <f t="shared" si="445"/>
        <v>1420200</v>
      </c>
      <c r="AH402" s="110">
        <f t="shared" si="446"/>
        <v>30</v>
      </c>
      <c r="AI402" s="182">
        <f t="shared" si="447"/>
        <v>1279000</v>
      </c>
      <c r="AJ402" s="184" t="str">
        <f t="shared" si="448"/>
        <v>7,5%</v>
      </c>
      <c r="AK402" s="182">
        <f t="shared" si="449"/>
        <v>95925</v>
      </c>
      <c r="AL402" s="182">
        <f t="shared" si="450"/>
        <v>44765.000000000007</v>
      </c>
      <c r="AM402" s="182">
        <f t="shared" si="451"/>
        <v>5295.0599999999995</v>
      </c>
      <c r="AN402" s="182">
        <f t="shared" si="452"/>
        <v>1183075</v>
      </c>
      <c r="AO402" s="182">
        <f t="shared" si="453"/>
        <v>141200</v>
      </c>
      <c r="AP402" s="182"/>
      <c r="AQ402" s="417"/>
    </row>
    <row r="403" spans="1:43" s="380" customFormat="1" ht="16.5" hidden="1" customHeight="1" x14ac:dyDescent="0.25">
      <c r="A403" s="175"/>
      <c r="B403" s="341">
        <v>13</v>
      </c>
      <c r="C403" s="375" t="s">
        <v>1896</v>
      </c>
      <c r="D403" s="376">
        <v>45824</v>
      </c>
      <c r="E403" s="377">
        <v>147</v>
      </c>
      <c r="F403" s="378" t="s">
        <v>210</v>
      </c>
      <c r="G403" s="378" t="s">
        <v>2902</v>
      </c>
      <c r="H403" s="378" t="s">
        <v>2459</v>
      </c>
      <c r="I403" s="378" t="s">
        <v>2055</v>
      </c>
      <c r="J403" s="378">
        <v>1</v>
      </c>
      <c r="K403" s="378">
        <v>39</v>
      </c>
      <c r="L403" s="416">
        <v>45834</v>
      </c>
      <c r="M403" s="344" t="s">
        <v>2669</v>
      </c>
      <c r="N403" s="416">
        <v>45834</v>
      </c>
      <c r="O403" s="379" t="s">
        <v>2384</v>
      </c>
      <c r="P403" s="381" t="s">
        <v>2808</v>
      </c>
      <c r="Q403" s="179">
        <v>3152004024</v>
      </c>
      <c r="R403" s="333">
        <v>1015408724</v>
      </c>
      <c r="S403" s="393">
        <v>91951</v>
      </c>
      <c r="T403" s="393">
        <v>142821</v>
      </c>
      <c r="U403" s="336">
        <v>85</v>
      </c>
      <c r="V403" s="181" t="str">
        <f>VLOOKUP(U403,MOVIL!$C$7:CA477,2,0)</f>
        <v>PMV 710</v>
      </c>
      <c r="W403" s="181" t="str">
        <f>VLOOKUP(U403,MOVIL!$C$7:$BX$200,5,0)</f>
        <v>PINZON ROJAS JOHAN RICARDO</v>
      </c>
      <c r="X403" s="309" t="str">
        <f>VLOOKUP(V403,MOVIL!$D$7:BY479,6,0)</f>
        <v>316 8653592</v>
      </c>
      <c r="Y403" s="336">
        <v>1578000</v>
      </c>
      <c r="Z403" s="181"/>
      <c r="AA403" s="181"/>
      <c r="AB403" s="182">
        <f t="shared" si="435"/>
        <v>1578000</v>
      </c>
      <c r="AC403" s="181"/>
      <c r="AD403" s="181"/>
      <c r="AE403" s="181"/>
      <c r="AF403" s="470" t="str">
        <f>VLOOKUP(U403,MOVIL!$C:$CG,3,0)</f>
        <v>SOCIO</v>
      </c>
      <c r="AG403" s="110">
        <f t="shared" si="445"/>
        <v>1578000</v>
      </c>
      <c r="AH403" s="110">
        <f t="shared" si="446"/>
        <v>85</v>
      </c>
      <c r="AI403" s="182">
        <f t="shared" si="447"/>
        <v>1421000</v>
      </c>
      <c r="AJ403" s="184" t="str">
        <f t="shared" si="448"/>
        <v>7,5%</v>
      </c>
      <c r="AK403" s="182">
        <f t="shared" si="449"/>
        <v>106575</v>
      </c>
      <c r="AL403" s="182">
        <f t="shared" si="450"/>
        <v>49735.000000000007</v>
      </c>
      <c r="AM403" s="182">
        <f t="shared" si="451"/>
        <v>5882.94</v>
      </c>
      <c r="AN403" s="182">
        <f t="shared" si="452"/>
        <v>1314425</v>
      </c>
      <c r="AO403" s="182">
        <f t="shared" si="453"/>
        <v>157000</v>
      </c>
      <c r="AP403" s="182"/>
      <c r="AQ403" s="417"/>
    </row>
    <row r="404" spans="1:43" s="380" customFormat="1" ht="16.5" hidden="1" customHeight="1" x14ac:dyDescent="0.25">
      <c r="A404" s="175"/>
      <c r="B404" s="341">
        <v>13</v>
      </c>
      <c r="C404" s="375" t="s">
        <v>1896</v>
      </c>
      <c r="D404" s="376">
        <v>45824</v>
      </c>
      <c r="E404" s="377">
        <v>131</v>
      </c>
      <c r="F404" s="378" t="s">
        <v>194</v>
      </c>
      <c r="G404" s="378" t="s">
        <v>2789</v>
      </c>
      <c r="H404" s="378" t="s">
        <v>1938</v>
      </c>
      <c r="I404" s="378" t="s">
        <v>2055</v>
      </c>
      <c r="J404" s="378">
        <v>1</v>
      </c>
      <c r="K404" s="378">
        <v>31</v>
      </c>
      <c r="L404" s="416">
        <v>45834</v>
      </c>
      <c r="M404" s="344" t="s">
        <v>2349</v>
      </c>
      <c r="N404" s="416">
        <v>45834</v>
      </c>
      <c r="O404" s="379" t="s">
        <v>2354</v>
      </c>
      <c r="P404" s="381" t="s">
        <v>2807</v>
      </c>
      <c r="Q404" s="179" t="s">
        <v>2817</v>
      </c>
      <c r="R404" s="333">
        <v>14216604</v>
      </c>
      <c r="S404" s="393">
        <v>91952</v>
      </c>
      <c r="T404" s="393">
        <v>142822</v>
      </c>
      <c r="U404" s="336">
        <v>387</v>
      </c>
      <c r="V404" s="181" t="str">
        <f>VLOOKUP(U404,MOVIL!$C$7:CA478,2,0)</f>
        <v>LZM397</v>
      </c>
      <c r="W404" s="181" t="str">
        <f>VLOOKUP(U404,MOVIL!$C$7:$BX$200,5,0)</f>
        <v>ORTEGON SIERRA CARLOS EDUARDO</v>
      </c>
      <c r="X404" s="309">
        <f>VLOOKUP(V404,MOVIL!$D$7:BY480,6,0)</f>
        <v>3136114788</v>
      </c>
      <c r="Y404" s="336">
        <v>1499100</v>
      </c>
      <c r="Z404" s="181"/>
      <c r="AA404" s="181"/>
      <c r="AB404" s="182">
        <f t="shared" si="435"/>
        <v>1499100</v>
      </c>
      <c r="AC404" s="181"/>
      <c r="AD404" s="181"/>
      <c r="AE404" s="181"/>
      <c r="AF404" s="470" t="str">
        <f>VLOOKUP(U404,MOVIL!$C:$CG,3,0)</f>
        <v>SOCIO-AFILIADO</v>
      </c>
      <c r="AG404" s="110">
        <f t="shared" si="445"/>
        <v>1499100</v>
      </c>
      <c r="AH404" s="110">
        <f t="shared" si="446"/>
        <v>387</v>
      </c>
      <c r="AI404" s="182">
        <f t="shared" si="447"/>
        <v>1050000</v>
      </c>
      <c r="AJ404" s="184" t="str">
        <f t="shared" si="448"/>
        <v>11,5%</v>
      </c>
      <c r="AK404" s="182">
        <f t="shared" si="449"/>
        <v>120750</v>
      </c>
      <c r="AL404" s="182">
        <f t="shared" si="450"/>
        <v>36750</v>
      </c>
      <c r="AM404" s="182">
        <f t="shared" si="451"/>
        <v>4347</v>
      </c>
      <c r="AN404" s="182">
        <f t="shared" si="452"/>
        <v>929250</v>
      </c>
      <c r="AO404" s="182">
        <f t="shared" si="453"/>
        <v>449100</v>
      </c>
      <c r="AP404" s="182"/>
      <c r="AQ404" s="417"/>
    </row>
    <row r="405" spans="1:43" s="380" customFormat="1" ht="16.5" hidden="1" customHeight="1" x14ac:dyDescent="0.25">
      <c r="A405" s="175"/>
      <c r="B405" s="341">
        <v>13</v>
      </c>
      <c r="C405" s="375" t="s">
        <v>1896</v>
      </c>
      <c r="D405" s="376">
        <v>45824</v>
      </c>
      <c r="E405" s="377">
        <v>191</v>
      </c>
      <c r="F405" s="378" t="s">
        <v>252</v>
      </c>
      <c r="G405" s="378" t="s">
        <v>2790</v>
      </c>
      <c r="H405" s="378" t="s">
        <v>2974</v>
      </c>
      <c r="I405" s="378" t="s">
        <v>2055</v>
      </c>
      <c r="J405" s="378">
        <v>2</v>
      </c>
      <c r="K405" s="378">
        <v>33</v>
      </c>
      <c r="L405" s="416">
        <v>45834</v>
      </c>
      <c r="M405" s="344" t="s">
        <v>2353</v>
      </c>
      <c r="N405" s="416">
        <v>45835</v>
      </c>
      <c r="O405" s="379" t="s">
        <v>2384</v>
      </c>
      <c r="P405" s="381" t="s">
        <v>2809</v>
      </c>
      <c r="Q405" s="179">
        <v>3105800660</v>
      </c>
      <c r="R405" s="333" t="s">
        <v>2896</v>
      </c>
      <c r="S405" s="393">
        <v>91953</v>
      </c>
      <c r="T405" s="393">
        <v>142824</v>
      </c>
      <c r="U405" s="336">
        <v>395</v>
      </c>
      <c r="V405" s="181" t="str">
        <f>VLOOKUP(U405,MOVIL!$C$7:CA478,2,0)</f>
        <v>LZN926</v>
      </c>
      <c r="W405" s="181" t="str">
        <f>VLOOKUP(U405,MOVIL!$C$7:$BX$200,5,0)</f>
        <v xml:space="preserve">HENAO ARENAS JHON JAIRO </v>
      </c>
      <c r="X405" s="309" t="str">
        <f>VLOOKUP(V405,MOVIL!$D$7:BY480,6,0)</f>
        <v>3214286233-3115314584</v>
      </c>
      <c r="Y405" s="336">
        <v>3497900</v>
      </c>
      <c r="Z405" s="181"/>
      <c r="AA405" s="181"/>
      <c r="AB405" s="182">
        <f t="shared" si="435"/>
        <v>3497900</v>
      </c>
      <c r="AC405" s="181"/>
      <c r="AD405" s="181"/>
      <c r="AE405" s="181"/>
      <c r="AF405" s="470" t="str">
        <f>VLOOKUP(U405,MOVIL!$C:$CG,3,0)</f>
        <v>SOCIO</v>
      </c>
      <c r="AG405" s="110">
        <f t="shared" si="445"/>
        <v>3497900</v>
      </c>
      <c r="AH405" s="110">
        <f t="shared" si="446"/>
        <v>395</v>
      </c>
      <c r="AI405" s="182">
        <f t="shared" si="447"/>
        <v>3149000</v>
      </c>
      <c r="AJ405" s="184" t="str">
        <f t="shared" si="448"/>
        <v>7,5%</v>
      </c>
      <c r="AK405" s="182">
        <f t="shared" si="449"/>
        <v>236175</v>
      </c>
      <c r="AL405" s="182">
        <f t="shared" si="450"/>
        <v>110215.00000000001</v>
      </c>
      <c r="AM405" s="182">
        <f t="shared" si="451"/>
        <v>13036.859999999999</v>
      </c>
      <c r="AN405" s="182">
        <f t="shared" si="452"/>
        <v>2912825</v>
      </c>
      <c r="AO405" s="182">
        <f t="shared" si="453"/>
        <v>348900</v>
      </c>
      <c r="AP405" s="182"/>
      <c r="AQ405" s="417"/>
    </row>
    <row r="406" spans="1:43" s="380" customFormat="1" ht="16.5" hidden="1" customHeight="1" x14ac:dyDescent="0.25">
      <c r="A406" s="175"/>
      <c r="B406" s="341">
        <v>13</v>
      </c>
      <c r="C406" s="375" t="s">
        <v>1896</v>
      </c>
      <c r="D406" s="376">
        <v>45824</v>
      </c>
      <c r="E406" s="377">
        <v>191</v>
      </c>
      <c r="F406" s="378" t="s">
        <v>252</v>
      </c>
      <c r="G406" s="378" t="s">
        <v>2790</v>
      </c>
      <c r="H406" s="378" t="s">
        <v>2974</v>
      </c>
      <c r="I406" s="378" t="s">
        <v>2055</v>
      </c>
      <c r="J406" s="378">
        <v>2</v>
      </c>
      <c r="K406" s="378">
        <v>33</v>
      </c>
      <c r="L406" s="416">
        <v>45834</v>
      </c>
      <c r="M406" s="344" t="s">
        <v>2353</v>
      </c>
      <c r="N406" s="416">
        <v>45835</v>
      </c>
      <c r="O406" s="379" t="s">
        <v>2384</v>
      </c>
      <c r="P406" s="381" t="s">
        <v>2809</v>
      </c>
      <c r="Q406" s="179">
        <v>3105800660</v>
      </c>
      <c r="R406" s="333" t="s">
        <v>2896</v>
      </c>
      <c r="S406" s="393">
        <v>91953</v>
      </c>
      <c r="T406" s="393">
        <v>142832</v>
      </c>
      <c r="U406" s="336">
        <v>364</v>
      </c>
      <c r="V406" s="181" t="str">
        <f>VLOOKUP(U406,MOVIL!$C$7:CA479,2,0)</f>
        <v>EXZ257</v>
      </c>
      <c r="W406" s="181" t="str">
        <f>VLOOKUP(U406,MOVIL!$C$7:$BX$200,5,0)</f>
        <v>ORTEGON SIERRA JORGE SAMUEL</v>
      </c>
      <c r="X406" s="309">
        <f>VLOOKUP(V406,MOVIL!$D$7:BY481,6,0)</f>
        <v>3136114788</v>
      </c>
      <c r="Y406" s="336">
        <v>3497900</v>
      </c>
      <c r="Z406" s="181"/>
      <c r="AA406" s="181"/>
      <c r="AB406" s="182">
        <f t="shared" si="435"/>
        <v>3497900</v>
      </c>
      <c r="AC406" s="181"/>
      <c r="AD406" s="181"/>
      <c r="AE406" s="181"/>
      <c r="AF406" s="470" t="str">
        <f>VLOOKUP(U406,MOVIL!$C:$CG,3,0)</f>
        <v>AFILIADO</v>
      </c>
      <c r="AG406" s="110">
        <f t="shared" si="445"/>
        <v>3497900</v>
      </c>
      <c r="AH406" s="110">
        <f t="shared" si="446"/>
        <v>364</v>
      </c>
      <c r="AI406" s="182">
        <f t="shared" si="447"/>
        <v>2449000</v>
      </c>
      <c r="AJ406" s="184" t="str">
        <f t="shared" si="448"/>
        <v>11,5%</v>
      </c>
      <c r="AK406" s="182">
        <f t="shared" si="449"/>
        <v>281635</v>
      </c>
      <c r="AL406" s="182">
        <f t="shared" si="450"/>
        <v>85715.000000000015</v>
      </c>
      <c r="AM406" s="182">
        <f t="shared" si="451"/>
        <v>10138.859999999999</v>
      </c>
      <c r="AN406" s="182">
        <f t="shared" si="452"/>
        <v>2167365</v>
      </c>
      <c r="AO406" s="182">
        <f t="shared" si="453"/>
        <v>1048900</v>
      </c>
      <c r="AP406" s="182"/>
      <c r="AQ406" s="417"/>
    </row>
    <row r="407" spans="1:43" s="380" customFormat="1" ht="16.5" hidden="1" customHeight="1" x14ac:dyDescent="0.25">
      <c r="A407" s="175"/>
      <c r="B407" s="341"/>
      <c r="C407" s="330" t="s">
        <v>2937</v>
      </c>
      <c r="D407" s="376">
        <v>45827</v>
      </c>
      <c r="E407" s="377">
        <v>54</v>
      </c>
      <c r="F407" s="378" t="s">
        <v>2847</v>
      </c>
      <c r="G407" s="378" t="s">
        <v>2847</v>
      </c>
      <c r="H407" s="378" t="s">
        <v>1969</v>
      </c>
      <c r="I407" s="378" t="s">
        <v>2055</v>
      </c>
      <c r="J407" s="378">
        <v>1</v>
      </c>
      <c r="K407" s="378">
        <v>40</v>
      </c>
      <c r="L407" s="416">
        <v>45834</v>
      </c>
      <c r="M407" s="344">
        <v>0.25</v>
      </c>
      <c r="N407" s="416">
        <v>45834</v>
      </c>
      <c r="O407" s="379" t="s">
        <v>2845</v>
      </c>
      <c r="P407" s="381" t="s">
        <v>2846</v>
      </c>
      <c r="Q407" s="179">
        <v>3188095399</v>
      </c>
      <c r="R407" s="333" t="s">
        <v>2897</v>
      </c>
      <c r="S407" s="393">
        <v>91954</v>
      </c>
      <c r="T407" s="393">
        <v>142825</v>
      </c>
      <c r="U407" s="336">
        <v>447</v>
      </c>
      <c r="V407" s="181" t="str">
        <f>VLOOKUP(U407,MOVIL!$C$7:CA492,2,0)</f>
        <v>EXX564</v>
      </c>
      <c r="W407" s="181" t="str">
        <f>VLOOKUP(U407,MOVIL!$C$7:$BX$200,5,0)</f>
        <v>BARBOSA CIFUENTES ANDRES DAVID</v>
      </c>
      <c r="X407" s="309">
        <f>VLOOKUP(V407,MOVIL!$D$7:BY494,6,0)</f>
        <v>3143661886</v>
      </c>
      <c r="Y407" s="336">
        <v>1578000</v>
      </c>
      <c r="Z407" s="181"/>
      <c r="AA407" s="181"/>
      <c r="AB407" s="182">
        <f t="shared" si="435"/>
        <v>1578000</v>
      </c>
      <c r="AC407" s="181"/>
      <c r="AD407" s="181"/>
      <c r="AE407" s="181"/>
      <c r="AF407" s="309" t="str">
        <f>VLOOKUP(U407,MOVIL!$C:$CG,3,0)</f>
        <v>PROPIO</v>
      </c>
      <c r="AG407" s="110">
        <f>+AB407</f>
        <v>1578000</v>
      </c>
      <c r="AH407" s="110">
        <f>+U407</f>
        <v>447</v>
      </c>
      <c r="AI407" s="182">
        <f t="shared" ref="AI407:AI408" si="454">AG407</f>
        <v>1578000</v>
      </c>
      <c r="AJ407" s="184" t="str">
        <f>IF(AF407="PROPIO","0%",IF(AF407="SOCIO","7,5%","11,5%"))</f>
        <v>0%</v>
      </c>
      <c r="AK407" s="182">
        <f t="shared" ref="AK407:AK408" si="455">AI407</f>
        <v>1578000</v>
      </c>
      <c r="AL407" s="182">
        <f t="shared" ref="AL407:AL410" si="456">+AI407*3.5%</f>
        <v>55230.000000000007</v>
      </c>
      <c r="AM407" s="182">
        <f t="shared" ref="AM407:AM410" si="457">+AI407*0.414%</f>
        <v>6532.9199999999992</v>
      </c>
      <c r="AN407" s="182">
        <f t="shared" ref="AN407:AN410" si="458">+AI407-AK407</f>
        <v>0</v>
      </c>
      <c r="AO407" s="182">
        <f t="shared" ref="AO407:AO410" si="459">+AB407-AI407</f>
        <v>0</v>
      </c>
      <c r="AP407" s="182"/>
      <c r="AQ407" s="417"/>
    </row>
    <row r="408" spans="1:43" s="380" customFormat="1" ht="16.5" hidden="1" customHeight="1" x14ac:dyDescent="0.25">
      <c r="A408" s="175"/>
      <c r="B408" s="341">
        <v>12</v>
      </c>
      <c r="C408" s="430" t="s">
        <v>2264</v>
      </c>
      <c r="D408" s="376">
        <v>45826</v>
      </c>
      <c r="E408" s="377">
        <v>54</v>
      </c>
      <c r="F408" s="378" t="s">
        <v>103</v>
      </c>
      <c r="G408" s="378" t="s">
        <v>2907</v>
      </c>
      <c r="H408" s="378" t="s">
        <v>1969</v>
      </c>
      <c r="I408" s="378" t="s">
        <v>2644</v>
      </c>
      <c r="J408" s="378">
        <v>1</v>
      </c>
      <c r="K408" s="378">
        <v>28</v>
      </c>
      <c r="L408" s="416">
        <v>45834</v>
      </c>
      <c r="M408" s="344">
        <v>0.25</v>
      </c>
      <c r="N408" s="416">
        <v>45834</v>
      </c>
      <c r="O408" s="379">
        <v>0.54166666666666663</v>
      </c>
      <c r="P408" s="381" t="s">
        <v>2903</v>
      </c>
      <c r="Q408" s="179">
        <v>3114527265</v>
      </c>
      <c r="R408" s="333" t="s">
        <v>2908</v>
      </c>
      <c r="S408" s="393">
        <v>91960</v>
      </c>
      <c r="T408" s="393">
        <v>142826</v>
      </c>
      <c r="U408" s="336">
        <v>475</v>
      </c>
      <c r="V408" s="181" t="str">
        <f>VLOOKUP(U408,MOVIL!$C$7:CA509,2,0)</f>
        <v>LJU588</v>
      </c>
      <c r="W408" s="181" t="str">
        <f>VLOOKUP(U408,MOVIL!$C$7:$BX$200,5,0)</f>
        <v>CONTRERAS GARCIA WILLIAM JAVIER</v>
      </c>
      <c r="X408" s="309">
        <f>VLOOKUP(V408,MOVIL!$D$7:BY511,6,0)</f>
        <v>3124521001</v>
      </c>
      <c r="Y408" s="336">
        <v>1499100</v>
      </c>
      <c r="Z408" s="181"/>
      <c r="AA408" s="181"/>
      <c r="AB408" s="182">
        <f t="shared" si="435"/>
        <v>1499100</v>
      </c>
      <c r="AC408" s="181"/>
      <c r="AD408" s="181"/>
      <c r="AE408" s="181"/>
      <c r="AF408" s="309" t="str">
        <f>VLOOKUP(U408,MOVIL!$C:$CG,3,0)</f>
        <v>PROPIO</v>
      </c>
      <c r="AG408" s="110">
        <f>+AB408</f>
        <v>1499100</v>
      </c>
      <c r="AH408" s="110">
        <f>+U408</f>
        <v>475</v>
      </c>
      <c r="AI408" s="182">
        <f t="shared" si="454"/>
        <v>1499100</v>
      </c>
      <c r="AJ408" s="184" t="str">
        <f>IF(AF408="PROPIO","0%",IF(AF408="SOCIO","7,5%","11,5%"))</f>
        <v>0%</v>
      </c>
      <c r="AK408" s="182">
        <f t="shared" si="455"/>
        <v>1499100</v>
      </c>
      <c r="AL408" s="182">
        <f t="shared" si="456"/>
        <v>52468.500000000007</v>
      </c>
      <c r="AM408" s="182">
        <f t="shared" si="457"/>
        <v>6206.2739999999994</v>
      </c>
      <c r="AN408" s="182">
        <f t="shared" si="458"/>
        <v>0</v>
      </c>
      <c r="AO408" s="182">
        <f t="shared" si="459"/>
        <v>0</v>
      </c>
      <c r="AP408" s="182"/>
      <c r="AQ408" s="417"/>
    </row>
    <row r="409" spans="1:43" s="380" customFormat="1" ht="16.5" hidden="1" customHeight="1" x14ac:dyDescent="0.25">
      <c r="A409" s="175"/>
      <c r="B409" s="341">
        <v>13</v>
      </c>
      <c r="C409" s="375" t="s">
        <v>1896</v>
      </c>
      <c r="D409" s="376">
        <v>45824</v>
      </c>
      <c r="E409" s="377">
        <v>179</v>
      </c>
      <c r="F409" s="378" t="s">
        <v>240</v>
      </c>
      <c r="G409" s="378" t="s">
        <v>2059</v>
      </c>
      <c r="H409" s="378" t="s">
        <v>1938</v>
      </c>
      <c r="I409" s="378" t="s">
        <v>2055</v>
      </c>
      <c r="J409" s="378">
        <v>1</v>
      </c>
      <c r="K409" s="378">
        <v>41</v>
      </c>
      <c r="L409" s="416">
        <v>45835</v>
      </c>
      <c r="M409" s="344" t="s">
        <v>2349</v>
      </c>
      <c r="N409" s="416">
        <v>45835</v>
      </c>
      <c r="O409" s="379" t="s">
        <v>2349</v>
      </c>
      <c r="P409" s="381" t="s">
        <v>2060</v>
      </c>
      <c r="Q409" s="179" t="s">
        <v>2909</v>
      </c>
      <c r="R409" s="333">
        <v>51754859</v>
      </c>
      <c r="S409" s="393">
        <v>91966</v>
      </c>
      <c r="T409" s="393">
        <v>142890</v>
      </c>
      <c r="U409" s="457">
        <v>374</v>
      </c>
      <c r="V409" s="181" t="str">
        <f>VLOOKUP(U409,MOVIL!$C$7:CA480,2,0)</f>
        <v>EXZ187</v>
      </c>
      <c r="W409" s="181" t="str">
        <f>VLOOKUP(U409,MOVIL!$C$7:$BX$200,5,0)</f>
        <v>ROMERO HANS</v>
      </c>
      <c r="X409" s="309">
        <f>VLOOKUP(V409,MOVIL!$D$7:BY482,6,0)</f>
        <v>3212844233</v>
      </c>
      <c r="Y409" s="336">
        <v>1578000</v>
      </c>
      <c r="Z409" s="181"/>
      <c r="AA409" s="181"/>
      <c r="AB409" s="182">
        <f t="shared" si="435"/>
        <v>1578000</v>
      </c>
      <c r="AC409" s="181"/>
      <c r="AD409" s="181"/>
      <c r="AE409" s="181"/>
      <c r="AF409" s="470" t="str">
        <f>VLOOKUP(U409,MOVIL!$C:$CG,3,0)</f>
        <v>AFILIADO</v>
      </c>
      <c r="AG409" s="110">
        <f t="shared" ref="AG409:AG410" si="460">+AB409</f>
        <v>1578000</v>
      </c>
      <c r="AH409" s="110">
        <f t="shared" ref="AH409:AH410" si="461">+U409</f>
        <v>374</v>
      </c>
      <c r="AI409" s="182">
        <f t="shared" ref="AI409:AI410" si="462">ROUNDUP((IF(AF409="SOCIO",(AG409*0.9),(AG409*0.7))),-3)</f>
        <v>1105000</v>
      </c>
      <c r="AJ409" s="184" t="str">
        <f t="shared" ref="AJ409:AJ410" si="463">IF(AF409="PROPIO","0%",IF(AF409="SOCIO","7,5%","11,5%"))</f>
        <v>11,5%</v>
      </c>
      <c r="AK409" s="182">
        <f t="shared" ref="AK409:AK410" si="464">+AI409*AJ409</f>
        <v>127075</v>
      </c>
      <c r="AL409" s="182">
        <f t="shared" si="456"/>
        <v>38675.000000000007</v>
      </c>
      <c r="AM409" s="182">
        <f t="shared" si="457"/>
        <v>4574.7</v>
      </c>
      <c r="AN409" s="182">
        <f t="shared" si="458"/>
        <v>977925</v>
      </c>
      <c r="AO409" s="182">
        <f t="shared" si="459"/>
        <v>473000</v>
      </c>
      <c r="AP409" s="182"/>
      <c r="AQ409" s="417"/>
    </row>
    <row r="410" spans="1:43" s="380" customFormat="1" ht="16.5" hidden="1" customHeight="1" x14ac:dyDescent="0.25">
      <c r="A410" s="175"/>
      <c r="B410" s="341">
        <v>13</v>
      </c>
      <c r="C410" s="375" t="s">
        <v>1896</v>
      </c>
      <c r="D410" s="376">
        <v>45824</v>
      </c>
      <c r="E410" s="377">
        <v>148</v>
      </c>
      <c r="F410" s="378" t="s">
        <v>211</v>
      </c>
      <c r="G410" s="378" t="s">
        <v>2791</v>
      </c>
      <c r="H410" s="378" t="s">
        <v>2986</v>
      </c>
      <c r="I410" s="378" t="s">
        <v>2911</v>
      </c>
      <c r="J410" s="378">
        <v>1</v>
      </c>
      <c r="K410" s="378">
        <v>43</v>
      </c>
      <c r="L410" s="416">
        <v>45835</v>
      </c>
      <c r="M410" s="344" t="s">
        <v>2669</v>
      </c>
      <c r="N410" s="416">
        <v>45835</v>
      </c>
      <c r="O410" s="379" t="s">
        <v>2384</v>
      </c>
      <c r="P410" s="381" t="s">
        <v>2808</v>
      </c>
      <c r="Q410" s="179">
        <v>3152004024</v>
      </c>
      <c r="R410" s="333">
        <v>1015408724</v>
      </c>
      <c r="S410" s="393">
        <v>91967</v>
      </c>
      <c r="T410" s="393">
        <v>142891</v>
      </c>
      <c r="U410" s="457">
        <v>529</v>
      </c>
      <c r="V410" s="181" t="str">
        <f>VLOOKUP(U410,MOVIL!$C$7:CA481,2,0)</f>
        <v>XGC757</v>
      </c>
      <c r="W410" s="181" t="str">
        <f>VLOOKUP(U410,MOVIL!$C$7:$BX$200,5,0)</f>
        <v>LEON MORENO RIGOBERTO</v>
      </c>
      <c r="X410" s="309">
        <f>VLOOKUP(V410,MOVIL!$D$7:BY483,6,0)</f>
        <v>3112088657</v>
      </c>
      <c r="Y410" s="336">
        <v>1578000</v>
      </c>
      <c r="Z410" s="181"/>
      <c r="AA410" s="181"/>
      <c r="AB410" s="182">
        <f t="shared" si="435"/>
        <v>1578000</v>
      </c>
      <c r="AC410" s="181"/>
      <c r="AD410" s="181"/>
      <c r="AE410" s="181"/>
      <c r="AF410" s="470" t="str">
        <f>VLOOKUP(U410,MOVIL!$C:$CG,3,0)</f>
        <v>AFILIADO</v>
      </c>
      <c r="AG410" s="110">
        <f t="shared" si="460"/>
        <v>1578000</v>
      </c>
      <c r="AH410" s="110">
        <f t="shared" si="461"/>
        <v>529</v>
      </c>
      <c r="AI410" s="182">
        <f t="shared" si="462"/>
        <v>1105000</v>
      </c>
      <c r="AJ410" s="184" t="str">
        <f t="shared" si="463"/>
        <v>11,5%</v>
      </c>
      <c r="AK410" s="182">
        <f t="shared" si="464"/>
        <v>127075</v>
      </c>
      <c r="AL410" s="182">
        <f t="shared" si="456"/>
        <v>38675.000000000007</v>
      </c>
      <c r="AM410" s="182">
        <f t="shared" si="457"/>
        <v>4574.7</v>
      </c>
      <c r="AN410" s="182">
        <f t="shared" si="458"/>
        <v>977925</v>
      </c>
      <c r="AO410" s="182">
        <f t="shared" si="459"/>
        <v>473000</v>
      </c>
      <c r="AP410" s="182"/>
      <c r="AQ410" s="417"/>
    </row>
    <row r="411" spans="1:43" s="380" customFormat="1" ht="16.5" hidden="1" customHeight="1" x14ac:dyDescent="0.25">
      <c r="A411" s="175"/>
      <c r="B411" s="341">
        <v>13</v>
      </c>
      <c r="C411" s="375" t="s">
        <v>1896</v>
      </c>
      <c r="D411" s="376">
        <v>45824</v>
      </c>
      <c r="E411" s="377">
        <v>132</v>
      </c>
      <c r="F411" s="378" t="s">
        <v>195</v>
      </c>
      <c r="G411" s="378" t="s">
        <v>2792</v>
      </c>
      <c r="H411" s="378" t="s">
        <v>2956</v>
      </c>
      <c r="I411" s="378" t="s">
        <v>2911</v>
      </c>
      <c r="J411" s="378">
        <v>2</v>
      </c>
      <c r="K411" s="378">
        <v>39</v>
      </c>
      <c r="L411" s="416">
        <v>45835</v>
      </c>
      <c r="M411" s="344" t="s">
        <v>2349</v>
      </c>
      <c r="N411" s="416">
        <v>45836</v>
      </c>
      <c r="O411" s="379" t="s">
        <v>2349</v>
      </c>
      <c r="P411" s="381" t="s">
        <v>2056</v>
      </c>
      <c r="Q411" s="179">
        <v>3167060495</v>
      </c>
      <c r="R411" s="179">
        <v>52113114</v>
      </c>
      <c r="S411" s="393">
        <v>91968</v>
      </c>
      <c r="T411" s="393">
        <v>142892</v>
      </c>
      <c r="U411" s="457">
        <v>438</v>
      </c>
      <c r="V411" s="181" t="str">
        <f>VLOOKUP(U411,MOVIL!$C$7:CA482,2,0)</f>
        <v>WOY881</v>
      </c>
      <c r="W411" s="181" t="str">
        <f>VLOOKUP(U411,MOVIL!$C$7:$BX$200,5,0)</f>
        <v>MORALES BERMUDEZ MARIO</v>
      </c>
      <c r="X411" s="309">
        <f>VLOOKUP(V411,MOVIL!$D$7:BY484,6,0)</f>
        <v>3133004420</v>
      </c>
      <c r="Y411" s="336">
        <v>1578000</v>
      </c>
      <c r="Z411" s="181">
        <v>1</v>
      </c>
      <c r="AA411" s="181">
        <v>1367600</v>
      </c>
      <c r="AB411" s="182">
        <f t="shared" si="435"/>
        <v>2945600</v>
      </c>
      <c r="AC411" s="181"/>
      <c r="AD411" s="181"/>
      <c r="AE411" s="181"/>
      <c r="AF411" s="309" t="str">
        <f>VLOOKUP(U411,MOVIL!$C:$CG,3,0)</f>
        <v>PROPIO</v>
      </c>
      <c r="AG411" s="110">
        <f>+AB411</f>
        <v>2945600</v>
      </c>
      <c r="AH411" s="110">
        <f>+U411</f>
        <v>438</v>
      </c>
      <c r="AI411" s="182">
        <f t="shared" ref="AI411:AI412" si="465">AG411</f>
        <v>2945600</v>
      </c>
      <c r="AJ411" s="184" t="str">
        <f>IF(AF411="PROPIO","0%",IF(AF411="SOCIO","7,5%","11,5%"))</f>
        <v>0%</v>
      </c>
      <c r="AK411" s="182">
        <f t="shared" ref="AK411:AK412" si="466">AI411</f>
        <v>2945600</v>
      </c>
      <c r="AL411" s="182">
        <f t="shared" ref="AL411:AL412" si="467">+AI411*3.5%</f>
        <v>103096.00000000001</v>
      </c>
      <c r="AM411" s="182">
        <f t="shared" ref="AM411:AM412" si="468">+AI411*0.414%</f>
        <v>12194.784</v>
      </c>
      <c r="AN411" s="182">
        <f t="shared" ref="AN411:AN412" si="469">+AI411-AK411</f>
        <v>0</v>
      </c>
      <c r="AO411" s="182">
        <f t="shared" ref="AO411:AO412" si="470">+AB411-AI411</f>
        <v>0</v>
      </c>
      <c r="AP411" s="182"/>
      <c r="AQ411" s="417"/>
    </row>
    <row r="412" spans="1:43" s="380" customFormat="1" ht="16.5" hidden="1" customHeight="1" x14ac:dyDescent="0.25">
      <c r="A412" s="175"/>
      <c r="B412" s="341">
        <v>13</v>
      </c>
      <c r="C412" s="375" t="s">
        <v>1896</v>
      </c>
      <c r="D412" s="376">
        <v>45824</v>
      </c>
      <c r="E412" s="377">
        <v>164</v>
      </c>
      <c r="F412" s="378" t="s">
        <v>226</v>
      </c>
      <c r="G412" s="378" t="s">
        <v>2793</v>
      </c>
      <c r="H412" s="378" t="s">
        <v>1998</v>
      </c>
      <c r="I412" s="378" t="s">
        <v>2911</v>
      </c>
      <c r="J412" s="378">
        <v>1</v>
      </c>
      <c r="K412" s="378">
        <v>15</v>
      </c>
      <c r="L412" s="416">
        <v>45835</v>
      </c>
      <c r="M412" s="344" t="s">
        <v>2353</v>
      </c>
      <c r="N412" s="416">
        <v>45835</v>
      </c>
      <c r="O412" s="379" t="s">
        <v>2322</v>
      </c>
      <c r="P412" s="381" t="s">
        <v>2670</v>
      </c>
      <c r="Q412" s="179">
        <v>3227021431</v>
      </c>
      <c r="R412" s="333">
        <v>74302596</v>
      </c>
      <c r="S412" s="393">
        <v>91969</v>
      </c>
      <c r="T412" s="393">
        <v>142893</v>
      </c>
      <c r="U412" s="457">
        <v>481</v>
      </c>
      <c r="V412" s="181" t="str">
        <f>VLOOKUP(U412,MOVIL!$C$7:CA483,2,0)</f>
        <v>NHT073</v>
      </c>
      <c r="W412" s="181" t="str">
        <f>VLOOKUP(U412,MOVIL!$C$7:$BX$200,5,0)</f>
        <v>GARZON ROJAS PEDRO SIMON</v>
      </c>
      <c r="X412" s="309">
        <f>VLOOKUP(V412,MOVIL!$D$7:BY485,6,0)</f>
        <v>3215078140</v>
      </c>
      <c r="Y412" s="457">
        <v>1610612</v>
      </c>
      <c r="Z412" s="181"/>
      <c r="AA412" s="181"/>
      <c r="AB412" s="182">
        <f t="shared" si="435"/>
        <v>1610612</v>
      </c>
      <c r="AC412" s="181"/>
      <c r="AD412" s="181"/>
      <c r="AE412" s="181"/>
      <c r="AF412" s="309" t="str">
        <f>VLOOKUP(U412,MOVIL!$C:$CG,3,0)</f>
        <v>PROPIO</v>
      </c>
      <c r="AG412" s="110">
        <f>+AB412</f>
        <v>1610612</v>
      </c>
      <c r="AH412" s="110">
        <f>+U412</f>
        <v>481</v>
      </c>
      <c r="AI412" s="182">
        <f t="shared" si="465"/>
        <v>1610612</v>
      </c>
      <c r="AJ412" s="184" t="str">
        <f>IF(AF412="PROPIO","0%",IF(AF412="SOCIO","7,5%","11,5%"))</f>
        <v>0%</v>
      </c>
      <c r="AK412" s="182">
        <f t="shared" si="466"/>
        <v>1610612</v>
      </c>
      <c r="AL412" s="182">
        <f t="shared" si="467"/>
        <v>56371.420000000006</v>
      </c>
      <c r="AM412" s="182">
        <f t="shared" si="468"/>
        <v>6667.9336799999992</v>
      </c>
      <c r="AN412" s="182">
        <f t="shared" si="469"/>
        <v>0</v>
      </c>
      <c r="AO412" s="182">
        <f t="shared" si="470"/>
        <v>0</v>
      </c>
      <c r="AP412" s="182"/>
      <c r="AQ412" s="417"/>
    </row>
    <row r="413" spans="1:43" s="380" customFormat="1" ht="16.5" hidden="1" customHeight="1" x14ac:dyDescent="0.25">
      <c r="A413" s="477"/>
      <c r="B413" s="476">
        <v>13</v>
      </c>
      <c r="C413" s="476" t="s">
        <v>1896</v>
      </c>
      <c r="D413" s="478">
        <v>45824</v>
      </c>
      <c r="E413" s="479">
        <v>83</v>
      </c>
      <c r="F413" s="480" t="s">
        <v>146</v>
      </c>
      <c r="G413" s="480" t="s">
        <v>2794</v>
      </c>
      <c r="H413" s="480"/>
      <c r="I413" s="480" t="s">
        <v>2055</v>
      </c>
      <c r="J413" s="480">
        <v>1</v>
      </c>
      <c r="K413" s="480">
        <v>26</v>
      </c>
      <c r="L413" s="481">
        <v>45835</v>
      </c>
      <c r="M413" s="482" t="s">
        <v>2349</v>
      </c>
      <c r="N413" s="481">
        <v>45835</v>
      </c>
      <c r="O413" s="482" t="s">
        <v>2349</v>
      </c>
      <c r="P413" s="483" t="s">
        <v>2611</v>
      </c>
      <c r="Q413" s="490">
        <v>3132056395</v>
      </c>
      <c r="R413" s="490">
        <v>80075542</v>
      </c>
      <c r="S413" s="480"/>
      <c r="T413" s="484"/>
      <c r="U413" s="485"/>
      <c r="V413" s="485" t="e">
        <f>VLOOKUP(U413,MOVIL!$C$7:CA484,2,0)</f>
        <v>#N/A</v>
      </c>
      <c r="W413" s="485" t="e">
        <f>VLOOKUP(U413,MOVIL!$C$7:$BX$200,5,0)</f>
        <v>#N/A</v>
      </c>
      <c r="X413" s="486" t="e">
        <f>VLOOKUP(V413,MOVIL!$D$7:BY486,6,0)</f>
        <v>#N/A</v>
      </c>
      <c r="Y413" s="485"/>
      <c r="Z413" s="485"/>
      <c r="AA413" s="485"/>
      <c r="AB413" s="467">
        <f t="shared" si="435"/>
        <v>0</v>
      </c>
      <c r="AC413" s="485"/>
      <c r="AD413" s="485"/>
      <c r="AE413" s="485"/>
      <c r="AF413" s="486" t="e">
        <f>VLOOKUP(U413,MOVIL!$C:$CG,3,0)</f>
        <v>#N/A</v>
      </c>
      <c r="AG413" s="369">
        <f>+AB413</f>
        <v>0</v>
      </c>
      <c r="AH413" s="369">
        <f>+U413</f>
        <v>0</v>
      </c>
      <c r="AI413" s="467" t="e">
        <f>ROUNDUP((IF(AF413="SOCIO",(AG413*0.85),(AG413*0.7))),-3)</f>
        <v>#N/A</v>
      </c>
      <c r="AJ413" s="466" t="e">
        <f>IF(AF413="PROPIO","0%",IF(AF413="SOCIO","7,5%","11,5%"))</f>
        <v>#N/A</v>
      </c>
      <c r="AK413" s="326" t="e">
        <f>+AI413*AJ413</f>
        <v>#N/A</v>
      </c>
      <c r="AL413" s="326" t="e">
        <f>+AI413*3.5%</f>
        <v>#N/A</v>
      </c>
      <c r="AM413" s="326" t="e">
        <f>+AI413*0.414%</f>
        <v>#N/A</v>
      </c>
      <c r="AN413" s="326" t="e">
        <f>+AI413-AK413</f>
        <v>#N/A</v>
      </c>
      <c r="AO413" s="326" t="e">
        <f>+AB413-AI413</f>
        <v>#N/A</v>
      </c>
      <c r="AP413" s="326"/>
      <c r="AQ413" s="468"/>
    </row>
    <row r="414" spans="1:43" s="380" customFormat="1" ht="16.5" hidden="1" customHeight="1" x14ac:dyDescent="0.25">
      <c r="A414" s="175"/>
      <c r="B414" s="341">
        <v>13</v>
      </c>
      <c r="C414" s="375" t="s">
        <v>1896</v>
      </c>
      <c r="D414" s="376">
        <v>45824</v>
      </c>
      <c r="E414" s="377">
        <v>25</v>
      </c>
      <c r="F414" s="378" t="s">
        <v>70</v>
      </c>
      <c r="G414" s="378" t="s">
        <v>2795</v>
      </c>
      <c r="H414" s="378" t="s">
        <v>2987</v>
      </c>
      <c r="I414" s="378" t="s">
        <v>2912</v>
      </c>
      <c r="J414" s="378">
        <v>1</v>
      </c>
      <c r="K414" s="378">
        <v>16</v>
      </c>
      <c r="L414" s="416">
        <v>45835</v>
      </c>
      <c r="M414" s="344" t="s">
        <v>2349</v>
      </c>
      <c r="N414" s="416">
        <v>45835</v>
      </c>
      <c r="O414" s="379" t="s">
        <v>2349</v>
      </c>
      <c r="P414" s="381" t="s">
        <v>2810</v>
      </c>
      <c r="Q414" s="179">
        <v>3134908641</v>
      </c>
      <c r="R414" s="333">
        <v>39809580</v>
      </c>
      <c r="S414" s="393">
        <v>91970</v>
      </c>
      <c r="T414" s="393">
        <v>142894</v>
      </c>
      <c r="U414" s="457">
        <v>126</v>
      </c>
      <c r="V414" s="181" t="str">
        <f>VLOOKUP(U414,MOVIL!$C$7:CA494,2,0)</f>
        <v>TAM721</v>
      </c>
      <c r="W414" s="181" t="str">
        <f>VLOOKUP(U414,MOVIL!$C$7:$BX$200,5,0)</f>
        <v>SALGADO GARCIA ROSEMBERG EDUARDO</v>
      </c>
      <c r="X414" s="309" t="str">
        <f>VLOOKUP(V414,MOVIL!$D$7:BY496,6,0)</f>
        <v>310 3205390</v>
      </c>
      <c r="Y414" s="336">
        <v>966788</v>
      </c>
      <c r="Z414" s="181"/>
      <c r="AA414" s="181"/>
      <c r="AB414" s="182">
        <f t="shared" si="435"/>
        <v>966788</v>
      </c>
      <c r="AC414" s="181"/>
      <c r="AD414" s="181"/>
      <c r="AE414" s="181"/>
      <c r="AF414" s="309" t="str">
        <f>VLOOKUP(U414,MOVIL!$C:$CG,3,0)</f>
        <v>AFILIADO</v>
      </c>
      <c r="AG414" s="110">
        <f>+AB414</f>
        <v>966788</v>
      </c>
      <c r="AH414" s="110">
        <f>+U414</f>
        <v>126</v>
      </c>
      <c r="AI414" s="182"/>
      <c r="AJ414" s="184" t="str">
        <f>IF(AF414="PROPIO","0%",IF(AF414="SOCIO","7,5%","11,5%"))</f>
        <v>11,5%</v>
      </c>
      <c r="AK414" s="182">
        <f>+AI414*AJ414</f>
        <v>0</v>
      </c>
      <c r="AL414" s="182">
        <f>+AI414*3.5%</f>
        <v>0</v>
      </c>
      <c r="AM414" s="182">
        <f>+AI414*0.414%</f>
        <v>0</v>
      </c>
      <c r="AN414" s="182">
        <f>+AI414-AK414</f>
        <v>0</v>
      </c>
      <c r="AO414" s="182">
        <f>+AB414-AI414</f>
        <v>966788</v>
      </c>
      <c r="AP414" s="182"/>
      <c r="AQ414" s="417"/>
    </row>
    <row r="415" spans="1:43" s="380" customFormat="1" ht="16.5" hidden="1" customHeight="1" x14ac:dyDescent="0.25">
      <c r="A415" s="175"/>
      <c r="B415" s="341">
        <v>14</v>
      </c>
      <c r="C415" s="375" t="s">
        <v>1896</v>
      </c>
      <c r="D415" s="376">
        <v>45828</v>
      </c>
      <c r="E415" s="377">
        <v>210</v>
      </c>
      <c r="F415" s="378" t="s">
        <v>271</v>
      </c>
      <c r="G415" s="378" t="s">
        <v>2853</v>
      </c>
      <c r="H415" s="378" t="s">
        <v>2260</v>
      </c>
      <c r="I415" s="378" t="s">
        <v>2910</v>
      </c>
      <c r="J415" s="378">
        <v>2</v>
      </c>
      <c r="K415" s="378">
        <v>14</v>
      </c>
      <c r="L415" s="416">
        <v>45835</v>
      </c>
      <c r="M415" s="344" t="s">
        <v>2452</v>
      </c>
      <c r="N415" s="416">
        <v>45836</v>
      </c>
      <c r="O415" s="379" t="s">
        <v>2349</v>
      </c>
      <c r="P415" s="381" t="s">
        <v>2848</v>
      </c>
      <c r="Q415" s="378">
        <v>3208816308</v>
      </c>
      <c r="R415" s="333">
        <v>79953991</v>
      </c>
      <c r="S415" s="393">
        <v>91971</v>
      </c>
      <c r="T415" s="393">
        <v>142895</v>
      </c>
      <c r="U415" s="457">
        <v>52</v>
      </c>
      <c r="V415" s="181" t="str">
        <f>VLOOKUP(U415,MOVIL!$C$7:CA492,2,0)</f>
        <v>NHT929</v>
      </c>
      <c r="W415" s="181" t="str">
        <f>VLOOKUP(U415,MOVIL!$C$7:$BX$200,5,0)</f>
        <v>CARREÑO RAMIREZ JHON ARTURO</v>
      </c>
      <c r="X415" s="309">
        <f>VLOOKUP(V415,MOVIL!$D$7:BY494,6,0)</f>
        <v>3105144527</v>
      </c>
      <c r="Y415" s="336">
        <v>2254436</v>
      </c>
      <c r="Z415" s="181"/>
      <c r="AA415" s="181"/>
      <c r="AB415" s="182">
        <f t="shared" si="435"/>
        <v>2254436</v>
      </c>
      <c r="AC415" s="181"/>
      <c r="AD415" s="181"/>
      <c r="AE415" s="181"/>
      <c r="AF415" s="470" t="str">
        <f>VLOOKUP(U415,MOVIL!$C:$CG,3,0)</f>
        <v>SOCIO</v>
      </c>
      <c r="AG415" s="110">
        <f t="shared" ref="AG415:AG418" si="471">+AB415</f>
        <v>2254436</v>
      </c>
      <c r="AH415" s="110">
        <f t="shared" ref="AH415:AH418" si="472">+U415</f>
        <v>52</v>
      </c>
      <c r="AI415" s="182">
        <f t="shared" ref="AI415:AI418" si="473">ROUNDUP((IF(AF415="SOCIO",(AG415*0.9),(AG415*0.7))),-3)</f>
        <v>2029000</v>
      </c>
      <c r="AJ415" s="184" t="str">
        <f t="shared" ref="AJ415:AJ418" si="474">IF(AF415="PROPIO","0%",IF(AF415="SOCIO","7,5%","11,5%"))</f>
        <v>7,5%</v>
      </c>
      <c r="AK415" s="182">
        <f t="shared" ref="AK415:AK418" si="475">+AI415*AJ415</f>
        <v>152175</v>
      </c>
      <c r="AL415" s="182">
        <f t="shared" ref="AL415:AL418" si="476">+AI415*3.5%</f>
        <v>71015</v>
      </c>
      <c r="AM415" s="182">
        <f t="shared" ref="AM415:AM418" si="477">+AI415*0.414%</f>
        <v>8400.06</v>
      </c>
      <c r="AN415" s="182">
        <f t="shared" ref="AN415:AN418" si="478">+AI415-AK415</f>
        <v>1876825</v>
      </c>
      <c r="AO415" s="182">
        <f t="shared" ref="AO415:AO418" si="479">+AB415-AI415</f>
        <v>225436</v>
      </c>
      <c r="AP415" s="182"/>
      <c r="AQ415" s="417"/>
    </row>
    <row r="416" spans="1:43" s="380" customFormat="1" ht="16.5" hidden="1" customHeight="1" x14ac:dyDescent="0.25">
      <c r="A416" s="175"/>
      <c r="B416" s="341">
        <v>13</v>
      </c>
      <c r="C416" s="430" t="s">
        <v>2264</v>
      </c>
      <c r="D416" s="376">
        <v>45826</v>
      </c>
      <c r="E416" s="377">
        <v>91</v>
      </c>
      <c r="F416" s="378" t="s">
        <v>154</v>
      </c>
      <c r="G416" s="378" t="s">
        <v>154</v>
      </c>
      <c r="H416" s="378" t="s">
        <v>2988</v>
      </c>
      <c r="I416" s="489" t="s">
        <v>1981</v>
      </c>
      <c r="J416" s="378">
        <v>1</v>
      </c>
      <c r="K416" s="378">
        <v>25</v>
      </c>
      <c r="L416" s="416">
        <v>45835</v>
      </c>
      <c r="M416" s="344">
        <v>0.25</v>
      </c>
      <c r="N416" s="416">
        <v>45835</v>
      </c>
      <c r="O416" s="379">
        <v>0.83333333333333337</v>
      </c>
      <c r="P416" s="381" t="s">
        <v>2903</v>
      </c>
      <c r="Q416" s="378" t="s">
        <v>2904</v>
      </c>
      <c r="R416" s="179" t="s">
        <v>2905</v>
      </c>
      <c r="S416" s="393">
        <v>91972</v>
      </c>
      <c r="T416" s="393">
        <v>142863</v>
      </c>
      <c r="U416" s="457">
        <v>378</v>
      </c>
      <c r="V416" s="181" t="str">
        <f>VLOOKUP(U416,MOVIL!$C$7:CA509,2,0)</f>
        <v>GUR220</v>
      </c>
      <c r="W416" s="181" t="str">
        <f>VLOOKUP(U416,MOVIL!$C$7:$BX$200,5,0)</f>
        <v>CARRILLO BARBOSA HENRY MAURICIO</v>
      </c>
      <c r="X416" s="309">
        <f>VLOOKUP(V416,MOVIL!$D$7:BY511,6,0)</f>
        <v>3104471262</v>
      </c>
      <c r="Y416" s="336">
        <v>1459650</v>
      </c>
      <c r="Z416" s="181"/>
      <c r="AA416" s="181"/>
      <c r="AB416" s="182">
        <f t="shared" si="435"/>
        <v>1459650</v>
      </c>
      <c r="AC416" s="181"/>
      <c r="AD416" s="181"/>
      <c r="AE416" s="181"/>
      <c r="AF416" s="470" t="str">
        <f>VLOOKUP(U416,MOVIL!$C:$CG,3,0)</f>
        <v>SOCIO</v>
      </c>
      <c r="AG416" s="110">
        <f t="shared" si="471"/>
        <v>1459650</v>
      </c>
      <c r="AH416" s="110">
        <f t="shared" si="472"/>
        <v>378</v>
      </c>
      <c r="AI416" s="182">
        <f t="shared" si="473"/>
        <v>1314000</v>
      </c>
      <c r="AJ416" s="184" t="str">
        <f t="shared" si="474"/>
        <v>7,5%</v>
      </c>
      <c r="AK416" s="182">
        <f t="shared" si="475"/>
        <v>98550</v>
      </c>
      <c r="AL416" s="182">
        <f t="shared" si="476"/>
        <v>45990.000000000007</v>
      </c>
      <c r="AM416" s="182">
        <f t="shared" si="477"/>
        <v>5439.9599999999991</v>
      </c>
      <c r="AN416" s="182">
        <f t="shared" si="478"/>
        <v>1215450</v>
      </c>
      <c r="AO416" s="182">
        <f t="shared" si="479"/>
        <v>145650</v>
      </c>
      <c r="AP416" s="182"/>
      <c r="AQ416" s="417"/>
    </row>
    <row r="417" spans="1:43" s="380" customFormat="1" ht="16.5" hidden="1" customHeight="1" x14ac:dyDescent="0.25">
      <c r="A417" s="175"/>
      <c r="B417" s="341">
        <v>13</v>
      </c>
      <c r="C417" s="430" t="s">
        <v>2264</v>
      </c>
      <c r="D417" s="376">
        <v>45826</v>
      </c>
      <c r="E417" s="377">
        <v>91</v>
      </c>
      <c r="F417" s="378" t="s">
        <v>154</v>
      </c>
      <c r="G417" s="378" t="s">
        <v>154</v>
      </c>
      <c r="H417" s="378" t="s">
        <v>2988</v>
      </c>
      <c r="I417" s="489" t="s">
        <v>1981</v>
      </c>
      <c r="J417" s="378">
        <v>1</v>
      </c>
      <c r="K417" s="378">
        <v>25</v>
      </c>
      <c r="L417" s="416">
        <v>45835</v>
      </c>
      <c r="M417" s="344">
        <v>0.25</v>
      </c>
      <c r="N417" s="416">
        <v>45835</v>
      </c>
      <c r="O417" s="379">
        <v>0.83333333333333337</v>
      </c>
      <c r="P417" s="381" t="s">
        <v>2903</v>
      </c>
      <c r="Q417" s="378" t="s">
        <v>2904</v>
      </c>
      <c r="R417" s="179" t="s">
        <v>2905</v>
      </c>
      <c r="S417" s="393">
        <v>91972</v>
      </c>
      <c r="T417" s="393">
        <v>142862</v>
      </c>
      <c r="U417" s="457">
        <v>151</v>
      </c>
      <c r="V417" s="181" t="str">
        <f>VLOOKUP(U417,MOVIL!$C$7:CA510,2,0)</f>
        <v>WOX641</v>
      </c>
      <c r="W417" s="181" t="str">
        <f>VLOOKUP(U417,MOVIL!$C$7:$BX$200,5,0)</f>
        <v>MUÑOZ RIAÑO ACXEL ANTONIO</v>
      </c>
      <c r="X417" s="309">
        <f>VLOOKUP(V417,MOVIL!$D$7:BY512,6,0)</f>
        <v>3133272723</v>
      </c>
      <c r="Y417" s="336">
        <v>1459650</v>
      </c>
      <c r="Z417" s="181"/>
      <c r="AA417" s="181"/>
      <c r="AB417" s="182">
        <f t="shared" si="435"/>
        <v>1459650</v>
      </c>
      <c r="AC417" s="181"/>
      <c r="AD417" s="181"/>
      <c r="AE417" s="181"/>
      <c r="AF417" s="470" t="str">
        <f>VLOOKUP(U417,MOVIL!$C:$CG,3,0)</f>
        <v>AFILIADO</v>
      </c>
      <c r="AG417" s="110">
        <f t="shared" si="471"/>
        <v>1459650</v>
      </c>
      <c r="AH417" s="110">
        <f t="shared" si="472"/>
        <v>151</v>
      </c>
      <c r="AI417" s="182">
        <f t="shared" si="473"/>
        <v>1022000</v>
      </c>
      <c r="AJ417" s="184" t="str">
        <f t="shared" si="474"/>
        <v>11,5%</v>
      </c>
      <c r="AK417" s="182">
        <f t="shared" si="475"/>
        <v>117530</v>
      </c>
      <c r="AL417" s="182">
        <f t="shared" si="476"/>
        <v>35770</v>
      </c>
      <c r="AM417" s="182">
        <f t="shared" si="477"/>
        <v>4231.08</v>
      </c>
      <c r="AN417" s="182">
        <f t="shared" si="478"/>
        <v>904470</v>
      </c>
      <c r="AO417" s="182">
        <f t="shared" si="479"/>
        <v>437650</v>
      </c>
      <c r="AP417" s="182"/>
      <c r="AQ417" s="417"/>
    </row>
    <row r="418" spans="1:43" s="380" customFormat="1" ht="16.5" hidden="1" customHeight="1" x14ac:dyDescent="0.25">
      <c r="A418" s="175"/>
      <c r="B418" s="341">
        <v>13</v>
      </c>
      <c r="C418" s="375" t="s">
        <v>1896</v>
      </c>
      <c r="D418" s="376">
        <v>45824</v>
      </c>
      <c r="E418" s="377">
        <v>122</v>
      </c>
      <c r="F418" s="378" t="s">
        <v>185</v>
      </c>
      <c r="G418" s="378" t="s">
        <v>2796</v>
      </c>
      <c r="H418" s="378" t="s">
        <v>1985</v>
      </c>
      <c r="I418" s="378" t="s">
        <v>2348</v>
      </c>
      <c r="J418" s="378">
        <v>3</v>
      </c>
      <c r="K418" s="378">
        <v>33</v>
      </c>
      <c r="L418" s="416">
        <v>45836</v>
      </c>
      <c r="M418" s="344">
        <v>0.22916666666666666</v>
      </c>
      <c r="N418" s="416">
        <v>45838</v>
      </c>
      <c r="O418" s="379" t="s">
        <v>2350</v>
      </c>
      <c r="P418" s="381" t="s">
        <v>2811</v>
      </c>
      <c r="Q418" s="179">
        <v>3115052902</v>
      </c>
      <c r="R418" s="179">
        <v>80777869</v>
      </c>
      <c r="S418" s="393">
        <v>91997</v>
      </c>
      <c r="T418" s="393">
        <v>142936</v>
      </c>
      <c r="U418" s="336">
        <v>412</v>
      </c>
      <c r="V418" s="181" t="str">
        <f>VLOOKUP(U418,MOVIL!$C$7:CA486,2,0)</f>
        <v>GEU347</v>
      </c>
      <c r="W418" s="181" t="str">
        <f>VLOOKUP(U418,MOVIL!$C$7:$BX$200,5,0)</f>
        <v>TRIANA CHACON YEZID</v>
      </c>
      <c r="X418" s="309">
        <f>VLOOKUP(V418,MOVIL!$D$7:BY488,6,0)</f>
        <v>3002383800</v>
      </c>
      <c r="Y418" s="336">
        <v>4208000</v>
      </c>
      <c r="Z418" s="181"/>
      <c r="AA418" s="181"/>
      <c r="AB418" s="182">
        <f t="shared" si="435"/>
        <v>4208000</v>
      </c>
      <c r="AC418" s="181"/>
      <c r="AD418" s="181"/>
      <c r="AE418" s="181"/>
      <c r="AF418" s="470" t="str">
        <f>VLOOKUP(U418,MOVIL!$C:$CG,3,0)</f>
        <v>SOCIO</v>
      </c>
      <c r="AG418" s="110">
        <f t="shared" si="471"/>
        <v>4208000</v>
      </c>
      <c r="AH418" s="110">
        <f t="shared" si="472"/>
        <v>412</v>
      </c>
      <c r="AI418" s="182">
        <f t="shared" si="473"/>
        <v>3788000</v>
      </c>
      <c r="AJ418" s="184" t="str">
        <f t="shared" si="474"/>
        <v>7,5%</v>
      </c>
      <c r="AK418" s="182">
        <f t="shared" si="475"/>
        <v>284100</v>
      </c>
      <c r="AL418" s="182">
        <f t="shared" si="476"/>
        <v>132580</v>
      </c>
      <c r="AM418" s="182">
        <f t="shared" si="477"/>
        <v>15682.319999999998</v>
      </c>
      <c r="AN418" s="182">
        <f t="shared" si="478"/>
        <v>3503900</v>
      </c>
      <c r="AO418" s="182">
        <f t="shared" si="479"/>
        <v>420000</v>
      </c>
      <c r="AP418" s="182"/>
      <c r="AQ418" s="417"/>
    </row>
    <row r="419" spans="1:43" s="380" customFormat="1" ht="16.5" hidden="1" customHeight="1" x14ac:dyDescent="0.25">
      <c r="A419" s="175"/>
      <c r="B419" s="341">
        <v>13</v>
      </c>
      <c r="C419" s="375" t="s">
        <v>1896</v>
      </c>
      <c r="D419" s="376">
        <v>45824</v>
      </c>
      <c r="E419" s="377">
        <v>143</v>
      </c>
      <c r="F419" s="378" t="s">
        <v>206</v>
      </c>
      <c r="G419" s="378" t="s">
        <v>2781</v>
      </c>
      <c r="H419" s="378" t="s">
        <v>2881</v>
      </c>
      <c r="I419" s="378" t="s">
        <v>2055</v>
      </c>
      <c r="J419" s="378">
        <v>1</v>
      </c>
      <c r="K419" s="378">
        <v>38</v>
      </c>
      <c r="L419" s="416">
        <v>45836</v>
      </c>
      <c r="M419" s="344">
        <v>0.23958333333333334</v>
      </c>
      <c r="N419" s="416">
        <v>45836</v>
      </c>
      <c r="O419" s="379" t="s">
        <v>2347</v>
      </c>
      <c r="P419" s="381" t="s">
        <v>2065</v>
      </c>
      <c r="Q419" s="179">
        <v>3108817377</v>
      </c>
      <c r="R419" s="179">
        <v>37861445</v>
      </c>
      <c r="S419" s="393">
        <v>91998</v>
      </c>
      <c r="T419" s="393"/>
      <c r="U419" s="516">
        <v>2455</v>
      </c>
      <c r="V419" s="181" t="s">
        <v>2990</v>
      </c>
      <c r="W419" s="181" t="s">
        <v>2991</v>
      </c>
      <c r="X419" s="309">
        <v>3150000775</v>
      </c>
      <c r="Y419" s="336">
        <v>1578000</v>
      </c>
      <c r="Z419" s="181"/>
      <c r="AA419" s="181"/>
      <c r="AB419" s="182">
        <f t="shared" si="435"/>
        <v>1578000</v>
      </c>
      <c r="AC419" s="181"/>
      <c r="AD419" s="181"/>
      <c r="AE419" s="181"/>
      <c r="AF419" s="309" t="e">
        <f>VLOOKUP(U419,MOVIL!$C:$CG,3,0)</f>
        <v>#N/A</v>
      </c>
      <c r="AG419" s="110">
        <f>+AB419</f>
        <v>1578000</v>
      </c>
      <c r="AH419" s="110">
        <f>+U419</f>
        <v>2455</v>
      </c>
      <c r="AI419" s="182">
        <v>1000000</v>
      </c>
      <c r="AJ419" s="184" t="e">
        <f>IF(AF419="PROPIO","0%",IF(AF419="SOCIO","7,5%","11,5%"))</f>
        <v>#N/A</v>
      </c>
      <c r="AK419" s="182" t="e">
        <f>+AI419*AJ419</f>
        <v>#N/A</v>
      </c>
      <c r="AL419" s="182">
        <f>+AI419*3.5%</f>
        <v>35000</v>
      </c>
      <c r="AM419" s="182">
        <f>+AI419*0.414%</f>
        <v>4140</v>
      </c>
      <c r="AN419" s="182" t="e">
        <f>+AI419-AK419</f>
        <v>#N/A</v>
      </c>
      <c r="AO419" s="182">
        <f>+AB419-AI419</f>
        <v>578000</v>
      </c>
      <c r="AP419" s="182"/>
      <c r="AQ419" s="417"/>
    </row>
    <row r="420" spans="1:43" s="380" customFormat="1" ht="16.5" hidden="1" customHeight="1" x14ac:dyDescent="0.25">
      <c r="A420" s="175"/>
      <c r="B420" s="341">
        <v>13</v>
      </c>
      <c r="C420" s="375" t="s">
        <v>1896</v>
      </c>
      <c r="D420" s="376">
        <v>45824</v>
      </c>
      <c r="E420" s="377">
        <v>204</v>
      </c>
      <c r="F420" s="378" t="s">
        <v>266</v>
      </c>
      <c r="G420" s="378" t="s">
        <v>2782</v>
      </c>
      <c r="H420" s="378" t="s">
        <v>1958</v>
      </c>
      <c r="I420" s="378" t="s">
        <v>2055</v>
      </c>
      <c r="J420" s="378">
        <v>3</v>
      </c>
      <c r="K420" s="378">
        <v>30</v>
      </c>
      <c r="L420" s="416">
        <v>45836</v>
      </c>
      <c r="M420" s="344" t="s">
        <v>2353</v>
      </c>
      <c r="N420" s="416">
        <v>45838</v>
      </c>
      <c r="O420" s="379" t="s">
        <v>2354</v>
      </c>
      <c r="P420" s="381" t="s">
        <v>2802</v>
      </c>
      <c r="Q420" s="179">
        <v>3157169002</v>
      </c>
      <c r="R420" s="179">
        <v>79999817</v>
      </c>
      <c r="S420" s="393">
        <v>91999</v>
      </c>
      <c r="T420" s="393">
        <v>142939</v>
      </c>
      <c r="U420" s="336">
        <v>472</v>
      </c>
      <c r="V420" s="181" t="str">
        <f>VLOOKUP(U420,MOVIL!$C$7:CA487,2,0)</f>
        <v>GEV252</v>
      </c>
      <c r="W420" s="181" t="str">
        <f>VLOOKUP(U420,MOVIL!$C$7:$BX$200,5,0)</f>
        <v xml:space="preserve">RIOS PULIDO JONATHAN ALEXANDER </v>
      </c>
      <c r="X420" s="309" t="str">
        <f>VLOOKUP(V420,MOVIL!$D$7:BY489,6,0)</f>
        <v>302 4678128</v>
      </c>
      <c r="Y420" s="336">
        <v>5496700</v>
      </c>
      <c r="Z420" s="181"/>
      <c r="AA420" s="181"/>
      <c r="AB420" s="182">
        <f t="shared" si="435"/>
        <v>5496700</v>
      </c>
      <c r="AC420" s="181"/>
      <c r="AD420" s="181"/>
      <c r="AE420" s="181"/>
      <c r="AF420" s="309" t="str">
        <f>VLOOKUP(U420,MOVIL!$C:$CG,3,0)</f>
        <v>PROPIO</v>
      </c>
      <c r="AG420" s="110">
        <f>+AB420</f>
        <v>5496700</v>
      </c>
      <c r="AH420" s="110">
        <f>+U420</f>
        <v>472</v>
      </c>
      <c r="AI420" s="182">
        <f>AG420</f>
        <v>5496700</v>
      </c>
      <c r="AJ420" s="184" t="str">
        <f>IF(AF420="PROPIO","0%",IF(AF420="SOCIO","7,5%","11,5%"))</f>
        <v>0%</v>
      </c>
      <c r="AK420" s="182">
        <f>AI420</f>
        <v>5496700</v>
      </c>
      <c r="AL420" s="182">
        <f>+AI420*3.5%</f>
        <v>192384.50000000003</v>
      </c>
      <c r="AM420" s="182">
        <f>+AI420*0.414%</f>
        <v>22756.337999999996</v>
      </c>
      <c r="AN420" s="182">
        <f>+AI420-AK420</f>
        <v>0</v>
      </c>
      <c r="AO420" s="182">
        <f>+AB420-AI420</f>
        <v>0</v>
      </c>
      <c r="AP420" s="182"/>
      <c r="AQ420" s="417"/>
    </row>
    <row r="421" spans="1:43" s="380" customFormat="1" ht="16.5" hidden="1" customHeight="1" x14ac:dyDescent="0.25">
      <c r="A421" s="175"/>
      <c r="B421" s="341">
        <v>13</v>
      </c>
      <c r="C421" s="375" t="s">
        <v>1896</v>
      </c>
      <c r="D421" s="376">
        <v>45824</v>
      </c>
      <c r="E421" s="377">
        <v>204</v>
      </c>
      <c r="F421" s="378" t="s">
        <v>266</v>
      </c>
      <c r="G421" s="378" t="s">
        <v>2782</v>
      </c>
      <c r="H421" s="378" t="s">
        <v>1958</v>
      </c>
      <c r="I421" s="378" t="s">
        <v>2055</v>
      </c>
      <c r="J421" s="378">
        <v>3</v>
      </c>
      <c r="K421" s="378">
        <v>30</v>
      </c>
      <c r="L421" s="416">
        <v>45836</v>
      </c>
      <c r="M421" s="344" t="s">
        <v>2353</v>
      </c>
      <c r="N421" s="416">
        <v>45838</v>
      </c>
      <c r="O421" s="379" t="s">
        <v>2354</v>
      </c>
      <c r="P421" s="381" t="s">
        <v>2802</v>
      </c>
      <c r="Q421" s="179">
        <v>3157169002</v>
      </c>
      <c r="R421" s="179">
        <v>79999817</v>
      </c>
      <c r="S421" s="393">
        <v>91999</v>
      </c>
      <c r="T421" s="393">
        <v>142940</v>
      </c>
      <c r="U421" s="336">
        <v>395</v>
      </c>
      <c r="V421" s="181" t="str">
        <f>VLOOKUP(U421,MOVIL!$C$7:CA488,2,0)</f>
        <v>LZN926</v>
      </c>
      <c r="W421" s="181" t="str">
        <f>VLOOKUP(U421,MOVIL!$C$7:$BX$200,5,0)</f>
        <v xml:space="preserve">HENAO ARENAS JHON JAIRO </v>
      </c>
      <c r="X421" s="309" t="str">
        <f>VLOOKUP(V421,MOVIL!$D$7:BY490,6,0)</f>
        <v>3214286233-3115314584</v>
      </c>
      <c r="Y421" s="336">
        <v>5496700</v>
      </c>
      <c r="Z421" s="181"/>
      <c r="AA421" s="181"/>
      <c r="AB421" s="182">
        <f t="shared" si="435"/>
        <v>5496700</v>
      </c>
      <c r="AC421" s="181"/>
      <c r="AD421" s="181"/>
      <c r="AE421" s="181"/>
      <c r="AF421" s="470" t="str">
        <f>VLOOKUP(U421,MOVIL!$C:$CG,3,0)</f>
        <v>SOCIO</v>
      </c>
      <c r="AG421" s="110">
        <f>+AB421</f>
        <v>5496700</v>
      </c>
      <c r="AH421" s="110">
        <f>+U421</f>
        <v>395</v>
      </c>
      <c r="AI421" s="182">
        <f>ROUNDUP((IF(AF421="SOCIO",(AG421*0.9),(AG421*0.7))),-3)</f>
        <v>4948000</v>
      </c>
      <c r="AJ421" s="184" t="str">
        <f>IF(AF421="PROPIO","0%",IF(AF421="SOCIO","7,5%","11,5%"))</f>
        <v>7,5%</v>
      </c>
      <c r="AK421" s="182">
        <f>+AI421*AJ421</f>
        <v>371100</v>
      </c>
      <c r="AL421" s="182">
        <f>+AI421*3.5%</f>
        <v>173180.00000000003</v>
      </c>
      <c r="AM421" s="182">
        <f>+AI421*0.414%</f>
        <v>20484.719999999998</v>
      </c>
      <c r="AN421" s="182">
        <f>+AI421-AK421</f>
        <v>4576900</v>
      </c>
      <c r="AO421" s="182">
        <f>+AB421-AI421</f>
        <v>548700</v>
      </c>
      <c r="AP421" s="182"/>
      <c r="AQ421" s="417"/>
    </row>
    <row r="422" spans="1:43" s="380" customFormat="1" ht="16.5" hidden="1" customHeight="1" x14ac:dyDescent="0.25">
      <c r="A422" s="477"/>
      <c r="B422" s="476">
        <v>14</v>
      </c>
      <c r="C422" s="476" t="s">
        <v>1896</v>
      </c>
      <c r="D422" s="478">
        <v>45828</v>
      </c>
      <c r="E422" s="479">
        <v>200</v>
      </c>
      <c r="F422" s="480" t="s">
        <v>261</v>
      </c>
      <c r="G422" s="480" t="s">
        <v>2854</v>
      </c>
      <c r="H422" s="480"/>
      <c r="I422" s="480" t="s">
        <v>2055</v>
      </c>
      <c r="J422" s="480">
        <v>1</v>
      </c>
      <c r="K422" s="480">
        <v>27</v>
      </c>
      <c r="L422" s="481">
        <v>45836</v>
      </c>
      <c r="M422" s="482" t="s">
        <v>2353</v>
      </c>
      <c r="N422" s="481">
        <v>45836</v>
      </c>
      <c r="O422" s="482" t="s">
        <v>2357</v>
      </c>
      <c r="P422" s="483" t="s">
        <v>2651</v>
      </c>
      <c r="Q422" s="480">
        <v>3102353136</v>
      </c>
      <c r="R422" s="488" t="s">
        <v>2906</v>
      </c>
      <c r="S422" s="386" t="s">
        <v>2098</v>
      </c>
      <c r="T422" s="484" t="s">
        <v>1557</v>
      </c>
      <c r="U422" s="485"/>
      <c r="V422" s="485" t="e">
        <f>VLOOKUP(U422,MOVIL!$C$7:CA493,2,0)</f>
        <v>#N/A</v>
      </c>
      <c r="W422" s="485" t="e">
        <f>VLOOKUP(U422,MOVIL!$C$7:$BX$200,5,0)</f>
        <v>#N/A</v>
      </c>
      <c r="X422" s="486" t="e">
        <f>VLOOKUP(V422,MOVIL!$D$7:BY495,6,0)</f>
        <v>#N/A</v>
      </c>
      <c r="Y422" s="485"/>
      <c r="Z422" s="485"/>
      <c r="AA422" s="485"/>
      <c r="AB422" s="467">
        <f t="shared" si="435"/>
        <v>0</v>
      </c>
      <c r="AC422" s="485"/>
      <c r="AD422" s="485"/>
      <c r="AE422" s="485"/>
      <c r="AF422" s="486" t="e">
        <f>VLOOKUP(U422,MOVIL!$C:$CG,3,0)</f>
        <v>#N/A</v>
      </c>
      <c r="AG422" s="369">
        <f>+AB422</f>
        <v>0</v>
      </c>
      <c r="AH422" s="369">
        <f>+U422</f>
        <v>0</v>
      </c>
      <c r="AI422" s="467" t="e">
        <f>ROUNDUP((IF(AF422="SOCIO",(AG422*0.85),(AG422*0.7))),-3)</f>
        <v>#N/A</v>
      </c>
      <c r="AJ422" s="466" t="e">
        <f>IF(AF422="PROPIO","0%",IF(AF422="SOCIO","7,5%","11,5%"))</f>
        <v>#N/A</v>
      </c>
      <c r="AK422" s="326" t="e">
        <f>+AI422*AJ422</f>
        <v>#N/A</v>
      </c>
      <c r="AL422" s="326" t="e">
        <f>+AI422*3.5%</f>
        <v>#N/A</v>
      </c>
      <c r="AM422" s="326" t="e">
        <f>+AI422*0.414%</f>
        <v>#N/A</v>
      </c>
      <c r="AN422" s="326" t="e">
        <f>+AI422-AK422</f>
        <v>#N/A</v>
      </c>
      <c r="AO422" s="326" t="e">
        <f>+AB422-AI422</f>
        <v>#N/A</v>
      </c>
      <c r="AP422" s="467"/>
      <c r="AQ422" s="468"/>
    </row>
    <row r="423" spans="1:43" s="380" customFormat="1" ht="16.5" hidden="1" customHeight="1" x14ac:dyDescent="0.25">
      <c r="A423" s="175"/>
      <c r="B423" s="341">
        <v>14</v>
      </c>
      <c r="C423" s="375" t="s">
        <v>1896</v>
      </c>
      <c r="D423" s="376">
        <v>45828</v>
      </c>
      <c r="E423" s="377">
        <v>157</v>
      </c>
      <c r="F423" s="378" t="s">
        <v>220</v>
      </c>
      <c r="G423" s="378" t="s">
        <v>2855</v>
      </c>
      <c r="H423" s="378" t="s">
        <v>2461</v>
      </c>
      <c r="I423" s="378" t="s">
        <v>2055</v>
      </c>
      <c r="J423" s="378">
        <v>9</v>
      </c>
      <c r="K423" s="378">
        <v>25</v>
      </c>
      <c r="L423" s="416">
        <v>45839</v>
      </c>
      <c r="M423" s="344">
        <v>0.20833333333333334</v>
      </c>
      <c r="N423" s="416">
        <v>45847</v>
      </c>
      <c r="O423" s="379" t="s">
        <v>2349</v>
      </c>
      <c r="P423" s="381" t="s">
        <v>2455</v>
      </c>
      <c r="Q423" s="378">
        <v>3005908010</v>
      </c>
      <c r="R423" s="179" t="s">
        <v>2914</v>
      </c>
      <c r="S423" s="393">
        <v>92054</v>
      </c>
      <c r="T423" s="393"/>
      <c r="U423" s="336">
        <v>467</v>
      </c>
      <c r="V423" s="181" t="str">
        <f>VLOOKUP(U423,MOVIL!$C$7:CA494,2,0)</f>
        <v>LZM383</v>
      </c>
      <c r="W423" s="181" t="str">
        <f>VLOOKUP(U423,MOVIL!$C$7:$BX$200,5,0)</f>
        <v>CARREÑO AMAYA ELI</v>
      </c>
      <c r="X423" s="309">
        <f>VLOOKUP(V423,MOVIL!$D$7:BY496,6,0)</f>
        <v>3133608820</v>
      </c>
      <c r="Y423" s="336">
        <v>10664124</v>
      </c>
      <c r="Z423" s="181"/>
      <c r="AA423" s="181"/>
      <c r="AB423" s="182">
        <f t="shared" ref="AB423:AB433" si="480">Y423+(AA423*Z423)</f>
        <v>10664124</v>
      </c>
      <c r="AC423" s="181"/>
      <c r="AD423" s="181"/>
      <c r="AE423" s="181"/>
      <c r="AF423" s="309" t="str">
        <f>VLOOKUP(U423,MOVIL!$C:$CG,3,0)</f>
        <v>SOCIO</v>
      </c>
      <c r="AG423" s="110">
        <f t="shared" ref="AG423:AG447" si="481">+AB423</f>
        <v>10664124</v>
      </c>
      <c r="AH423" s="110">
        <f t="shared" ref="AH423:AH446" si="482">+U423</f>
        <v>467</v>
      </c>
      <c r="AI423" s="182"/>
      <c r="AJ423" s="184" t="str">
        <f t="shared" ref="AJ423:AJ447" si="483">IF(AF423="PROPIO","0%",IF(AF423="SOCIO","7,5%","11,5%"))</f>
        <v>7,5%</v>
      </c>
      <c r="AK423" s="182">
        <f t="shared" ref="AK423:AK447" si="484">+AI423*AJ423</f>
        <v>0</v>
      </c>
      <c r="AL423" s="182">
        <f t="shared" ref="AL423:AL447" si="485">+AI423*3.5%</f>
        <v>0</v>
      </c>
      <c r="AM423" s="182">
        <f t="shared" ref="AM423:AM447" si="486">+AI423*0.414%</f>
        <v>0</v>
      </c>
      <c r="AN423" s="182">
        <f t="shared" ref="AN423:AN447" si="487">+AI423-AK423</f>
        <v>0</v>
      </c>
      <c r="AO423" s="182">
        <f t="shared" ref="AO423:AO447" si="488">+AB423-AI423</f>
        <v>10664124</v>
      </c>
      <c r="AP423" s="182"/>
      <c r="AQ423" s="417"/>
    </row>
    <row r="424" spans="1:43" s="380" customFormat="1" ht="16.5" hidden="1" customHeight="1" x14ac:dyDescent="0.25">
      <c r="A424" s="175"/>
      <c r="B424" s="341">
        <v>14</v>
      </c>
      <c r="C424" s="375" t="s">
        <v>1896</v>
      </c>
      <c r="D424" s="376">
        <v>45828</v>
      </c>
      <c r="E424" s="377">
        <v>157</v>
      </c>
      <c r="F424" s="378" t="s">
        <v>220</v>
      </c>
      <c r="G424" s="378" t="s">
        <v>2855</v>
      </c>
      <c r="H424" s="378" t="s">
        <v>2461</v>
      </c>
      <c r="I424" s="378" t="s">
        <v>2055</v>
      </c>
      <c r="J424" s="378">
        <v>9</v>
      </c>
      <c r="K424" s="378">
        <v>25</v>
      </c>
      <c r="L424" s="416">
        <v>45839</v>
      </c>
      <c r="M424" s="344">
        <v>0.1875</v>
      </c>
      <c r="N424" s="416">
        <v>45847</v>
      </c>
      <c r="O424" s="379" t="s">
        <v>2349</v>
      </c>
      <c r="P424" s="381" t="s">
        <v>2455</v>
      </c>
      <c r="Q424" s="378">
        <v>3005908010</v>
      </c>
      <c r="R424" s="179" t="s">
        <v>2914</v>
      </c>
      <c r="S424" s="393">
        <v>92054</v>
      </c>
      <c r="T424" s="393"/>
      <c r="U424" s="336">
        <v>381</v>
      </c>
      <c r="V424" s="181" t="str">
        <f>VLOOKUP(U424,MOVIL!$C$7:CA495,2,0)</f>
        <v>LZN298</v>
      </c>
      <c r="W424" s="181" t="str">
        <f>VLOOKUP(U424,MOVIL!$C$7:$BX$200,5,0)</f>
        <v>GONZALEZ RODRIGUEZ JEYSON ALBERTO</v>
      </c>
      <c r="X424" s="309">
        <f>VLOOKUP(V424,MOVIL!$D$7:BY497,6,0)</f>
        <v>3174614729</v>
      </c>
      <c r="Y424" s="336">
        <v>10664124</v>
      </c>
      <c r="Z424" s="181"/>
      <c r="AA424" s="181"/>
      <c r="AB424" s="182">
        <f t="shared" si="480"/>
        <v>10664124</v>
      </c>
      <c r="AC424" s="181"/>
      <c r="AD424" s="181"/>
      <c r="AE424" s="181"/>
      <c r="AF424" s="309" t="str">
        <f>VLOOKUP(U424,MOVIL!$C:$CG,3,0)</f>
        <v>SOCIO</v>
      </c>
      <c r="AG424" s="110">
        <f t="shared" si="481"/>
        <v>10664124</v>
      </c>
      <c r="AH424" s="110">
        <f t="shared" si="482"/>
        <v>381</v>
      </c>
      <c r="AI424" s="182"/>
      <c r="AJ424" s="184" t="str">
        <f t="shared" si="483"/>
        <v>7,5%</v>
      </c>
      <c r="AK424" s="182">
        <f t="shared" si="484"/>
        <v>0</v>
      </c>
      <c r="AL424" s="182">
        <f t="shared" si="485"/>
        <v>0</v>
      </c>
      <c r="AM424" s="182">
        <f t="shared" si="486"/>
        <v>0</v>
      </c>
      <c r="AN424" s="182">
        <f t="shared" si="487"/>
        <v>0</v>
      </c>
      <c r="AO424" s="182">
        <f t="shared" si="488"/>
        <v>10664124</v>
      </c>
      <c r="AP424" s="182"/>
      <c r="AQ424" s="417"/>
    </row>
    <row r="425" spans="1:43" s="380" customFormat="1" ht="16.5" hidden="1" customHeight="1" x14ac:dyDescent="0.25">
      <c r="A425" s="175"/>
      <c r="B425" s="341">
        <v>14</v>
      </c>
      <c r="C425" s="375" t="s">
        <v>1896</v>
      </c>
      <c r="D425" s="376">
        <v>45828</v>
      </c>
      <c r="E425" s="377">
        <v>232</v>
      </c>
      <c r="F425" s="378" t="s">
        <v>292</v>
      </c>
      <c r="G425" s="378" t="s">
        <v>2856</v>
      </c>
      <c r="H425" s="378" t="s">
        <v>1995</v>
      </c>
      <c r="I425" s="378" t="s">
        <v>2913</v>
      </c>
      <c r="J425" s="378">
        <v>6</v>
      </c>
      <c r="K425" s="378">
        <v>22</v>
      </c>
      <c r="L425" s="416">
        <v>45839</v>
      </c>
      <c r="M425" s="344">
        <v>0.25</v>
      </c>
      <c r="N425" s="416">
        <v>45843</v>
      </c>
      <c r="O425" s="379" t="s">
        <v>2349</v>
      </c>
      <c r="P425" s="381" t="s">
        <v>2515</v>
      </c>
      <c r="Q425" s="378">
        <v>3112023425</v>
      </c>
      <c r="R425" s="179">
        <v>19481982</v>
      </c>
      <c r="S425" s="393">
        <v>92055</v>
      </c>
      <c r="T425" s="393"/>
      <c r="U425" s="336">
        <v>469</v>
      </c>
      <c r="V425" s="181" t="str">
        <f>VLOOKUP(U425,MOVIL!$C$7:CA495,2,0)</f>
        <v>EXZ298</v>
      </c>
      <c r="W425" s="181" t="str">
        <f>VLOOKUP(U425,MOVIL!$C$7:$BX$200,5,0)</f>
        <v>VEGA GUEVARA EDWIN</v>
      </c>
      <c r="X425" s="309">
        <f>VLOOKUP(V425,MOVIL!$D$7:BY497,6,0)</f>
        <v>3229459621</v>
      </c>
      <c r="Y425" s="336">
        <v>6154200</v>
      </c>
      <c r="Z425" s="181"/>
      <c r="AA425" s="181"/>
      <c r="AB425" s="182">
        <f t="shared" si="480"/>
        <v>6154200</v>
      </c>
      <c r="AC425" s="181"/>
      <c r="AD425" s="181"/>
      <c r="AE425" s="181"/>
      <c r="AF425" s="309" t="str">
        <f>VLOOKUP(U425,MOVIL!$C:$CG,3,0)</f>
        <v>SOCIO-AFILIADO</v>
      </c>
      <c r="AG425" s="110">
        <f t="shared" si="481"/>
        <v>6154200</v>
      </c>
      <c r="AH425" s="110">
        <f t="shared" si="482"/>
        <v>469</v>
      </c>
      <c r="AI425" s="182"/>
      <c r="AJ425" s="184" t="str">
        <f t="shared" si="483"/>
        <v>11,5%</v>
      </c>
      <c r="AK425" s="182">
        <f t="shared" si="484"/>
        <v>0</v>
      </c>
      <c r="AL425" s="182">
        <f t="shared" si="485"/>
        <v>0</v>
      </c>
      <c r="AM425" s="182">
        <f t="shared" si="486"/>
        <v>0</v>
      </c>
      <c r="AN425" s="182">
        <f t="shared" si="487"/>
        <v>0</v>
      </c>
      <c r="AO425" s="182">
        <f t="shared" si="488"/>
        <v>6154200</v>
      </c>
      <c r="AP425" s="182"/>
      <c r="AQ425" s="417"/>
    </row>
    <row r="426" spans="1:43" s="380" customFormat="1" ht="16.5" hidden="1" customHeight="1" x14ac:dyDescent="0.25">
      <c r="A426" s="175"/>
      <c r="B426" s="341">
        <v>14</v>
      </c>
      <c r="C426" s="375" t="s">
        <v>1896</v>
      </c>
      <c r="D426" s="376">
        <v>45828</v>
      </c>
      <c r="E426" s="377">
        <v>231</v>
      </c>
      <c r="F426" s="378" t="s">
        <v>291</v>
      </c>
      <c r="G426" s="378" t="s">
        <v>2857</v>
      </c>
      <c r="H426" s="378" t="s">
        <v>1991</v>
      </c>
      <c r="I426" s="378" t="s">
        <v>2070</v>
      </c>
      <c r="J426" s="378">
        <v>1</v>
      </c>
      <c r="K426" s="378">
        <v>10</v>
      </c>
      <c r="L426" s="416">
        <v>45839</v>
      </c>
      <c r="M426" s="344" t="s">
        <v>2349</v>
      </c>
      <c r="N426" s="416">
        <v>45839</v>
      </c>
      <c r="O426" s="379" t="s">
        <v>2345</v>
      </c>
      <c r="P426" s="381" t="s">
        <v>2601</v>
      </c>
      <c r="Q426" s="378">
        <v>3166142599</v>
      </c>
      <c r="R426" s="179">
        <v>52186791</v>
      </c>
      <c r="S426" s="393">
        <v>92056</v>
      </c>
      <c r="T426" s="393"/>
      <c r="U426" s="336">
        <v>404</v>
      </c>
      <c r="V426" s="181" t="str">
        <f>VLOOKUP(U426,MOVIL!$C$7:CA496,2,0)</f>
        <v>LQK874</v>
      </c>
      <c r="W426" s="181" t="str">
        <f>VLOOKUP(U426,MOVIL!$C$7:$BX$200,5,0)</f>
        <v>DANIEL PENAGOS</v>
      </c>
      <c r="X426" s="309" t="str">
        <f>VLOOKUP(V426,MOVIL!$D$7:BY498,6,0)</f>
        <v>311 5399668</v>
      </c>
      <c r="Y426" s="336">
        <v>966788</v>
      </c>
      <c r="Z426" s="181"/>
      <c r="AA426" s="181"/>
      <c r="AB426" s="182">
        <f t="shared" si="480"/>
        <v>966788</v>
      </c>
      <c r="AC426" s="181"/>
      <c r="AD426" s="181"/>
      <c r="AE426" s="181"/>
      <c r="AF426" s="309" t="str">
        <f>VLOOKUP(U426,MOVIL!$C:$CG,3,0)</f>
        <v>PROPIO</v>
      </c>
      <c r="AG426" s="110">
        <f t="shared" si="481"/>
        <v>966788</v>
      </c>
      <c r="AH426" s="110">
        <f t="shared" si="482"/>
        <v>404</v>
      </c>
      <c r="AI426" s="182"/>
      <c r="AJ426" s="184" t="str">
        <f t="shared" si="483"/>
        <v>0%</v>
      </c>
      <c r="AK426" s="182">
        <f t="shared" si="484"/>
        <v>0</v>
      </c>
      <c r="AL426" s="182">
        <f t="shared" si="485"/>
        <v>0</v>
      </c>
      <c r="AM426" s="182">
        <f t="shared" si="486"/>
        <v>0</v>
      </c>
      <c r="AN426" s="182">
        <f t="shared" si="487"/>
        <v>0</v>
      </c>
      <c r="AO426" s="182">
        <f t="shared" si="488"/>
        <v>966788</v>
      </c>
      <c r="AP426" s="182"/>
      <c r="AQ426" s="417"/>
    </row>
    <row r="427" spans="1:43" s="380" customFormat="1" ht="16.5" hidden="1" customHeight="1" x14ac:dyDescent="0.25">
      <c r="A427" s="175"/>
      <c r="B427" s="341" t="s">
        <v>2230</v>
      </c>
      <c r="C427" s="375" t="s">
        <v>2935</v>
      </c>
      <c r="D427" s="376">
        <v>45826</v>
      </c>
      <c r="E427" s="377">
        <v>262</v>
      </c>
      <c r="F427" s="378" t="s">
        <v>319</v>
      </c>
      <c r="G427" s="378" t="s">
        <v>319</v>
      </c>
      <c r="H427" s="378" t="s">
        <v>2843</v>
      </c>
      <c r="I427" s="378" t="s">
        <v>2844</v>
      </c>
      <c r="J427" s="378">
        <v>1</v>
      </c>
      <c r="K427" s="378">
        <v>8</v>
      </c>
      <c r="L427" s="416">
        <v>45840</v>
      </c>
      <c r="M427" s="344">
        <v>0.20833333333333334</v>
      </c>
      <c r="N427" s="416">
        <v>45840</v>
      </c>
      <c r="O427" s="379">
        <v>0.66666666666666663</v>
      </c>
      <c r="P427" s="381" t="s">
        <v>2842</v>
      </c>
      <c r="Q427" s="378">
        <v>3185901520</v>
      </c>
      <c r="R427" s="333" t="s">
        <v>2917</v>
      </c>
      <c r="S427" s="393">
        <v>92078</v>
      </c>
      <c r="T427" s="393"/>
      <c r="U427" s="336">
        <v>576</v>
      </c>
      <c r="V427" s="181" t="str">
        <f>VLOOKUP(U427,MOVIL!$C$7:CA492,2,0)</f>
        <v>NHT313</v>
      </c>
      <c r="W427" s="181" t="str">
        <f>VLOOKUP(U427,MOVIL!$C$7:$BX$200,5,0)</f>
        <v>TRIANA CORTES ADOLFO</v>
      </c>
      <c r="X427" s="309">
        <f>VLOOKUP(V427,MOVIL!$D$7:BY494,6,0)</f>
        <v>3204203804</v>
      </c>
      <c r="Y427" s="336">
        <v>966788</v>
      </c>
      <c r="Z427" s="181"/>
      <c r="AA427" s="181"/>
      <c r="AB427" s="182">
        <f t="shared" si="480"/>
        <v>966788</v>
      </c>
      <c r="AC427" s="181"/>
      <c r="AD427" s="181"/>
      <c r="AE427" s="181"/>
      <c r="AF427" s="309" t="str">
        <f>VLOOKUP(U427,MOVIL!$C:$CG,3,0)</f>
        <v>AFILIADO</v>
      </c>
      <c r="AG427" s="110">
        <f t="shared" si="481"/>
        <v>966788</v>
      </c>
      <c r="AH427" s="110">
        <f t="shared" si="482"/>
        <v>576</v>
      </c>
      <c r="AI427" s="182"/>
      <c r="AJ427" s="184" t="str">
        <f t="shared" si="483"/>
        <v>11,5%</v>
      </c>
      <c r="AK427" s="182">
        <f t="shared" si="484"/>
        <v>0</v>
      </c>
      <c r="AL427" s="182">
        <f t="shared" si="485"/>
        <v>0</v>
      </c>
      <c r="AM427" s="182">
        <f t="shared" si="486"/>
        <v>0</v>
      </c>
      <c r="AN427" s="182">
        <f t="shared" si="487"/>
        <v>0</v>
      </c>
      <c r="AO427" s="182">
        <f t="shared" si="488"/>
        <v>966788</v>
      </c>
      <c r="AP427" s="182"/>
      <c r="AQ427" s="417"/>
    </row>
    <row r="428" spans="1:43" s="380" customFormat="1" ht="16.5" hidden="1" customHeight="1" x14ac:dyDescent="0.25">
      <c r="A428" s="477"/>
      <c r="B428" s="476">
        <v>14</v>
      </c>
      <c r="C428" s="476" t="s">
        <v>1896</v>
      </c>
      <c r="D428" s="478">
        <v>45828</v>
      </c>
      <c r="E428" s="479">
        <v>160</v>
      </c>
      <c r="F428" s="480" t="s">
        <v>222</v>
      </c>
      <c r="G428" s="480" t="s">
        <v>2858</v>
      </c>
      <c r="H428" s="480"/>
      <c r="I428" s="480" t="s">
        <v>2055</v>
      </c>
      <c r="J428" s="480">
        <v>1</v>
      </c>
      <c r="K428" s="480">
        <v>27</v>
      </c>
      <c r="L428" s="481">
        <v>45840</v>
      </c>
      <c r="M428" s="482" t="s">
        <v>2353</v>
      </c>
      <c r="N428" s="481">
        <v>45840</v>
      </c>
      <c r="O428" s="482" t="s">
        <v>2347</v>
      </c>
      <c r="P428" s="483" t="s">
        <v>2849</v>
      </c>
      <c r="Q428" s="480">
        <v>3002250549</v>
      </c>
      <c r="R428" s="490" t="s">
        <v>2925</v>
      </c>
      <c r="S428" s="484">
        <v>92079</v>
      </c>
      <c r="T428" s="484"/>
      <c r="U428" s="485">
        <v>342</v>
      </c>
      <c r="V428" s="485" t="str">
        <f>VLOOKUP(U428,MOVIL!$C$7:CA497,2,0)</f>
        <v>GEU346</v>
      </c>
      <c r="W428" s="485" t="str">
        <f>VLOOKUP(U428,MOVIL!$C$7:$BX$200,5,0)</f>
        <v>ACOSTA CHACON OMAR ALFONSO</v>
      </c>
      <c r="X428" s="486">
        <f>VLOOKUP(V428,MOVIL!$D$7:BY499,6,0)</f>
        <v>3219962841</v>
      </c>
      <c r="Y428" s="485"/>
      <c r="Z428" s="485"/>
      <c r="AA428" s="485"/>
      <c r="AB428" s="467">
        <f t="shared" si="480"/>
        <v>0</v>
      </c>
      <c r="AC428" s="485"/>
      <c r="AD428" s="485"/>
      <c r="AE428" s="485"/>
      <c r="AF428" s="486" t="str">
        <f>VLOOKUP(U428,MOVIL!$C:$CG,3,0)</f>
        <v>SOCIO</v>
      </c>
      <c r="AG428" s="487">
        <f t="shared" si="481"/>
        <v>0</v>
      </c>
      <c r="AH428" s="487">
        <f t="shared" si="482"/>
        <v>342</v>
      </c>
      <c r="AI428" s="467"/>
      <c r="AJ428" s="466" t="str">
        <f t="shared" si="483"/>
        <v>7,5%</v>
      </c>
      <c r="AK428" s="467">
        <f t="shared" si="484"/>
        <v>0</v>
      </c>
      <c r="AL428" s="467">
        <f t="shared" si="485"/>
        <v>0</v>
      </c>
      <c r="AM428" s="467">
        <f t="shared" si="486"/>
        <v>0</v>
      </c>
      <c r="AN428" s="467">
        <f t="shared" si="487"/>
        <v>0</v>
      </c>
      <c r="AO428" s="467">
        <f t="shared" si="488"/>
        <v>0</v>
      </c>
      <c r="AP428" s="467"/>
      <c r="AQ428" s="468"/>
    </row>
    <row r="429" spans="1:43" s="380" customFormat="1" ht="16.5" hidden="1" customHeight="1" x14ac:dyDescent="0.25">
      <c r="A429" s="175"/>
      <c r="B429" s="341">
        <v>14</v>
      </c>
      <c r="C429" s="375" t="s">
        <v>1896</v>
      </c>
      <c r="D429" s="376">
        <v>45828</v>
      </c>
      <c r="E429" s="377">
        <v>155</v>
      </c>
      <c r="F429" s="378" t="s">
        <v>218</v>
      </c>
      <c r="G429" s="378" t="s">
        <v>2859</v>
      </c>
      <c r="H429" s="378" t="s">
        <v>2886</v>
      </c>
      <c r="I429" s="378" t="s">
        <v>2348</v>
      </c>
      <c r="J429" s="378">
        <v>1</v>
      </c>
      <c r="K429" s="378">
        <v>41</v>
      </c>
      <c r="L429" s="416">
        <v>45840</v>
      </c>
      <c r="M429" s="344" t="s">
        <v>2349</v>
      </c>
      <c r="N429" s="416">
        <v>45840</v>
      </c>
      <c r="O429" s="379" t="s">
        <v>2625</v>
      </c>
      <c r="P429" s="381" t="s">
        <v>2072</v>
      </c>
      <c r="Q429" s="378">
        <v>3003627713</v>
      </c>
      <c r="R429" s="333">
        <v>79497472</v>
      </c>
      <c r="S429" s="393">
        <v>92080</v>
      </c>
      <c r="T429" s="393"/>
      <c r="U429" s="336">
        <v>412</v>
      </c>
      <c r="V429" s="181" t="str">
        <f>VLOOKUP(U429,MOVIL!$C$7:CA498,2,0)</f>
        <v>GEU347</v>
      </c>
      <c r="W429" s="181" t="str">
        <f>VLOOKUP(U429,MOVIL!$C$7:$BX$200,5,0)</f>
        <v>TRIANA CHACON YEZID</v>
      </c>
      <c r="X429" s="309">
        <f>VLOOKUP(V429,MOVIL!$D$7:BY500,6,0)</f>
        <v>3002383800</v>
      </c>
      <c r="Y429" s="336">
        <v>1578000</v>
      </c>
      <c r="Z429" s="181"/>
      <c r="AA429" s="181"/>
      <c r="AB429" s="182">
        <f t="shared" si="480"/>
        <v>1578000</v>
      </c>
      <c r="AC429" s="181"/>
      <c r="AD429" s="181"/>
      <c r="AE429" s="181"/>
      <c r="AF429" s="309" t="str">
        <f>VLOOKUP(U429,MOVIL!$C:$CG,3,0)</f>
        <v>SOCIO</v>
      </c>
      <c r="AG429" s="110">
        <f t="shared" si="481"/>
        <v>1578000</v>
      </c>
      <c r="AH429" s="110">
        <f t="shared" si="482"/>
        <v>412</v>
      </c>
      <c r="AI429" s="182"/>
      <c r="AJ429" s="184" t="str">
        <f t="shared" si="483"/>
        <v>7,5%</v>
      </c>
      <c r="AK429" s="182">
        <f t="shared" si="484"/>
        <v>0</v>
      </c>
      <c r="AL429" s="182">
        <f t="shared" si="485"/>
        <v>0</v>
      </c>
      <c r="AM429" s="182">
        <f t="shared" si="486"/>
        <v>0</v>
      </c>
      <c r="AN429" s="182">
        <f t="shared" si="487"/>
        <v>0</v>
      </c>
      <c r="AO429" s="182">
        <f t="shared" si="488"/>
        <v>1578000</v>
      </c>
      <c r="AP429" s="182"/>
      <c r="AQ429" s="417"/>
    </row>
    <row r="430" spans="1:43" s="380" customFormat="1" ht="16.5" hidden="1" customHeight="1" x14ac:dyDescent="0.25">
      <c r="A430" s="175"/>
      <c r="B430" s="341">
        <v>14</v>
      </c>
      <c r="C430" s="375" t="s">
        <v>1896</v>
      </c>
      <c r="D430" s="376">
        <v>45828</v>
      </c>
      <c r="E430" s="377">
        <v>174</v>
      </c>
      <c r="F430" s="378" t="s">
        <v>236</v>
      </c>
      <c r="G430" s="378" t="s">
        <v>2860</v>
      </c>
      <c r="H430" s="378" t="s">
        <v>1991</v>
      </c>
      <c r="I430" s="378" t="s">
        <v>2055</v>
      </c>
      <c r="J430" s="378">
        <v>1</v>
      </c>
      <c r="K430" s="378">
        <v>21</v>
      </c>
      <c r="L430" s="416">
        <v>45840</v>
      </c>
      <c r="M430" s="344" t="s">
        <v>2806</v>
      </c>
      <c r="N430" s="416">
        <v>45840</v>
      </c>
      <c r="O430" s="379" t="s">
        <v>2389</v>
      </c>
      <c r="P430" s="381" t="s">
        <v>2850</v>
      </c>
      <c r="Q430" s="378">
        <v>3102851254</v>
      </c>
      <c r="R430" s="333">
        <v>51987339</v>
      </c>
      <c r="S430" s="393">
        <v>92087</v>
      </c>
      <c r="T430" s="393"/>
      <c r="U430" s="336">
        <v>378</v>
      </c>
      <c r="V430" s="181" t="str">
        <f>VLOOKUP(U430,MOVIL!$C$7:CA499,2,0)</f>
        <v>GUR220</v>
      </c>
      <c r="W430" s="181" t="str">
        <f>VLOOKUP(U430,MOVIL!$C$7:$BX$200,5,0)</f>
        <v>CARRILLO BARBOSA HENRY MAURICIO</v>
      </c>
      <c r="X430" s="309">
        <f>VLOOKUP(V430,MOVIL!$D$7:BY501,6,0)</f>
        <v>3104471262</v>
      </c>
      <c r="Y430" s="336">
        <v>1420200</v>
      </c>
      <c r="Z430" s="181"/>
      <c r="AA430" s="181"/>
      <c r="AB430" s="182">
        <f t="shared" si="480"/>
        <v>1420200</v>
      </c>
      <c r="AC430" s="181"/>
      <c r="AD430" s="181"/>
      <c r="AE430" s="181"/>
      <c r="AF430" s="309" t="str">
        <f>VLOOKUP(U430,MOVIL!$C:$CG,3,0)</f>
        <v>SOCIO</v>
      </c>
      <c r="AG430" s="110">
        <f t="shared" si="481"/>
        <v>1420200</v>
      </c>
      <c r="AH430" s="110">
        <f t="shared" si="482"/>
        <v>378</v>
      </c>
      <c r="AI430" s="182"/>
      <c r="AJ430" s="184" t="str">
        <f t="shared" si="483"/>
        <v>7,5%</v>
      </c>
      <c r="AK430" s="182">
        <f t="shared" si="484"/>
        <v>0</v>
      </c>
      <c r="AL430" s="182">
        <f t="shared" si="485"/>
        <v>0</v>
      </c>
      <c r="AM430" s="182">
        <f t="shared" si="486"/>
        <v>0</v>
      </c>
      <c r="AN430" s="182">
        <f t="shared" si="487"/>
        <v>0</v>
      </c>
      <c r="AO430" s="182">
        <f t="shared" si="488"/>
        <v>1420200</v>
      </c>
      <c r="AP430" s="182"/>
      <c r="AQ430" s="417"/>
    </row>
    <row r="431" spans="1:43" s="380" customFormat="1" ht="16.5" hidden="1" customHeight="1" x14ac:dyDescent="0.25">
      <c r="A431" s="175"/>
      <c r="B431" s="341" t="s">
        <v>2211</v>
      </c>
      <c r="C431" s="375" t="s">
        <v>2935</v>
      </c>
      <c r="D431" s="376">
        <v>45818</v>
      </c>
      <c r="E431" s="377">
        <v>150</v>
      </c>
      <c r="F431" s="378" t="s">
        <v>213</v>
      </c>
      <c r="G431" s="378" t="s">
        <v>2747</v>
      </c>
      <c r="H431" s="378" t="s">
        <v>2966</v>
      </c>
      <c r="I431" s="378" t="s">
        <v>175</v>
      </c>
      <c r="J431" s="378">
        <v>2</v>
      </c>
      <c r="K431" s="378">
        <v>22</v>
      </c>
      <c r="L431" s="416">
        <v>45841</v>
      </c>
      <c r="M431" s="344">
        <v>0.1875</v>
      </c>
      <c r="N431" s="416">
        <v>45842</v>
      </c>
      <c r="O431" s="379">
        <v>0.58333333333333337</v>
      </c>
      <c r="P431" s="381" t="s">
        <v>2748</v>
      </c>
      <c r="Q431" s="378">
        <v>3212088313</v>
      </c>
      <c r="R431" s="179" t="s">
        <v>2918</v>
      </c>
      <c r="S431" s="393">
        <v>92105</v>
      </c>
      <c r="T431" s="393">
        <v>143145</v>
      </c>
      <c r="U431" s="336">
        <v>365</v>
      </c>
      <c r="V431" s="181" t="str">
        <f>VLOOKUP(U431,MOVIL!$C$7:CA489,2,0)</f>
        <v>GUU603</v>
      </c>
      <c r="W431" s="181" t="str">
        <f>VLOOKUP(U431,MOVIL!$C$7:$BX$200,5,0)</f>
        <v>PRIETO ANGEL ALBERTO</v>
      </c>
      <c r="X431" s="309">
        <f>VLOOKUP(V431,MOVIL!$D$7:BY491,6,0)</f>
        <v>3115313145</v>
      </c>
      <c r="Y431" s="336">
        <v>2367000</v>
      </c>
      <c r="Z431" s="181">
        <v>1</v>
      </c>
      <c r="AA431" s="181">
        <v>1052000</v>
      </c>
      <c r="AB431" s="182">
        <f t="shared" si="480"/>
        <v>3419000</v>
      </c>
      <c r="AC431" s="181"/>
      <c r="AD431" s="181"/>
      <c r="AE431" s="181"/>
      <c r="AF431" s="309" t="str">
        <f>VLOOKUP(U431,MOVIL!$C:$CG,3,0)</f>
        <v>SOCIO</v>
      </c>
      <c r="AG431" s="110">
        <f t="shared" si="481"/>
        <v>3419000</v>
      </c>
      <c r="AH431" s="110">
        <f t="shared" si="482"/>
        <v>365</v>
      </c>
      <c r="AI431" s="182"/>
      <c r="AJ431" s="184" t="str">
        <f t="shared" si="483"/>
        <v>7,5%</v>
      </c>
      <c r="AK431" s="182">
        <f t="shared" si="484"/>
        <v>0</v>
      </c>
      <c r="AL431" s="182">
        <f t="shared" si="485"/>
        <v>0</v>
      </c>
      <c r="AM431" s="182">
        <f t="shared" si="486"/>
        <v>0</v>
      </c>
      <c r="AN431" s="182">
        <f t="shared" si="487"/>
        <v>0</v>
      </c>
      <c r="AO431" s="182">
        <f t="shared" si="488"/>
        <v>3419000</v>
      </c>
      <c r="AP431" s="182"/>
      <c r="AQ431" s="417"/>
    </row>
    <row r="432" spans="1:43" s="380" customFormat="1" ht="16.5" hidden="1" customHeight="1" x14ac:dyDescent="0.25">
      <c r="A432" s="477"/>
      <c r="B432" s="476">
        <v>14</v>
      </c>
      <c r="C432" s="476" t="s">
        <v>1896</v>
      </c>
      <c r="D432" s="478">
        <v>45828</v>
      </c>
      <c r="E432" s="479">
        <v>160</v>
      </c>
      <c r="F432" s="480" t="s">
        <v>222</v>
      </c>
      <c r="G432" s="480" t="s">
        <v>2861</v>
      </c>
      <c r="H432" s="480"/>
      <c r="I432" s="480" t="s">
        <v>2055</v>
      </c>
      <c r="J432" s="480">
        <v>1</v>
      </c>
      <c r="K432" s="480">
        <v>29</v>
      </c>
      <c r="L432" s="481">
        <v>45841</v>
      </c>
      <c r="M432" s="482" t="s">
        <v>2353</v>
      </c>
      <c r="N432" s="481">
        <v>45841</v>
      </c>
      <c r="O432" s="482" t="s">
        <v>2347</v>
      </c>
      <c r="P432" s="483" t="s">
        <v>2849</v>
      </c>
      <c r="Q432" s="480">
        <v>3002250549</v>
      </c>
      <c r="R432" s="490" t="s">
        <v>2925</v>
      </c>
      <c r="S432" s="386" t="s">
        <v>2098</v>
      </c>
      <c r="T432" s="484" t="s">
        <v>1557</v>
      </c>
      <c r="U432" s="485"/>
      <c r="V432" s="485" t="e">
        <f>VLOOKUP(U432,MOVIL!$C$7:CA500,2,0)</f>
        <v>#N/A</v>
      </c>
      <c r="W432" s="485" t="e">
        <f>VLOOKUP(U432,MOVIL!$C$7:$BX$200,5,0)</f>
        <v>#N/A</v>
      </c>
      <c r="X432" s="486" t="e">
        <f>VLOOKUP(V432,MOVIL!$D$7:BY502,6,0)</f>
        <v>#N/A</v>
      </c>
      <c r="Y432" s="485"/>
      <c r="Z432" s="485"/>
      <c r="AA432" s="485"/>
      <c r="AB432" s="467">
        <f t="shared" si="480"/>
        <v>0</v>
      </c>
      <c r="AC432" s="485"/>
      <c r="AD432" s="485"/>
      <c r="AE432" s="485"/>
      <c r="AF432" s="486" t="e">
        <f>VLOOKUP(U432,MOVIL!$C:$CG,3,0)</f>
        <v>#N/A</v>
      </c>
      <c r="AG432" s="369">
        <f>+AB432</f>
        <v>0</v>
      </c>
      <c r="AH432" s="369">
        <f>+U432</f>
        <v>0</v>
      </c>
      <c r="AI432" s="467" t="e">
        <f>ROUNDUP((IF(AF432="SOCIO",(AG432*0.85),(AG432*0.7))),-3)</f>
        <v>#N/A</v>
      </c>
      <c r="AJ432" s="466" t="e">
        <f>IF(AF432="PROPIO","0%",IF(AF432="SOCIO","7,5%","11,5%"))</f>
        <v>#N/A</v>
      </c>
      <c r="AK432" s="326" t="e">
        <f>+AI432*AJ432</f>
        <v>#N/A</v>
      </c>
      <c r="AL432" s="326" t="e">
        <f>+AI432*3.5%</f>
        <v>#N/A</v>
      </c>
      <c r="AM432" s="326" t="e">
        <f>+AI432*0.414%</f>
        <v>#N/A</v>
      </c>
      <c r="AN432" s="326" t="e">
        <f>+AI432-AK432</f>
        <v>#N/A</v>
      </c>
      <c r="AO432" s="326" t="e">
        <f>+AB432-AI432</f>
        <v>#N/A</v>
      </c>
      <c r="AP432" s="467"/>
      <c r="AQ432" s="468"/>
    </row>
    <row r="433" spans="1:43" s="380" customFormat="1" ht="16.5" hidden="1" customHeight="1" x14ac:dyDescent="0.25">
      <c r="A433" s="175"/>
      <c r="B433" s="341">
        <v>14</v>
      </c>
      <c r="C433" s="375" t="s">
        <v>1896</v>
      </c>
      <c r="D433" s="376">
        <v>45828</v>
      </c>
      <c r="E433" s="377">
        <v>169</v>
      </c>
      <c r="F433" s="378" t="s">
        <v>231</v>
      </c>
      <c r="G433" s="378" t="s">
        <v>2862</v>
      </c>
      <c r="H433" s="378" t="s">
        <v>2992</v>
      </c>
      <c r="I433" s="378" t="s">
        <v>2055</v>
      </c>
      <c r="J433" s="378">
        <v>9</v>
      </c>
      <c r="K433" s="378">
        <v>43</v>
      </c>
      <c r="L433" s="416">
        <v>45841</v>
      </c>
      <c r="M433" s="344" t="s">
        <v>2452</v>
      </c>
      <c r="N433" s="416">
        <v>45849</v>
      </c>
      <c r="O433" s="379" t="s">
        <v>2389</v>
      </c>
      <c r="P433" s="381" t="s">
        <v>2060</v>
      </c>
      <c r="Q433" s="378">
        <v>3115684573</v>
      </c>
      <c r="R433" s="179">
        <v>51754859</v>
      </c>
      <c r="S433" s="393">
        <v>92106</v>
      </c>
      <c r="T433" s="393">
        <v>143144</v>
      </c>
      <c r="U433" s="336">
        <v>342</v>
      </c>
      <c r="V433" s="181" t="str">
        <f>VLOOKUP(U433,MOVIL!$C$7:CA501,2,0)</f>
        <v>GEU346</v>
      </c>
      <c r="W433" s="181" t="str">
        <f>VLOOKUP(U433,MOVIL!$C$7:$BX$200,5,0)</f>
        <v>ACOSTA CHACON OMAR ALFONSO</v>
      </c>
      <c r="X433" s="309">
        <f>VLOOKUP(V433,MOVIL!$D$7:BY503,6,0)</f>
        <v>3219962841</v>
      </c>
      <c r="Y433" s="336">
        <v>19286316</v>
      </c>
      <c r="Z433" s="181"/>
      <c r="AA433" s="181"/>
      <c r="AB433" s="182">
        <f t="shared" si="480"/>
        <v>19286316</v>
      </c>
      <c r="AC433" s="181"/>
      <c r="AD433" s="181"/>
      <c r="AE433" s="181"/>
      <c r="AF433" s="309" t="str">
        <f>VLOOKUP(U433,MOVIL!$C:$CG,3,0)</f>
        <v>SOCIO</v>
      </c>
      <c r="AG433" s="110">
        <f t="shared" si="481"/>
        <v>19286316</v>
      </c>
      <c r="AH433" s="110">
        <f t="shared" si="482"/>
        <v>342</v>
      </c>
      <c r="AI433" s="182"/>
      <c r="AJ433" s="184" t="str">
        <f t="shared" si="483"/>
        <v>7,5%</v>
      </c>
      <c r="AK433" s="182">
        <f t="shared" si="484"/>
        <v>0</v>
      </c>
      <c r="AL433" s="182">
        <f t="shared" si="485"/>
        <v>0</v>
      </c>
      <c r="AM433" s="182">
        <f t="shared" si="486"/>
        <v>0</v>
      </c>
      <c r="AN433" s="182">
        <f t="shared" si="487"/>
        <v>0</v>
      </c>
      <c r="AO433" s="182">
        <f t="shared" si="488"/>
        <v>19286316</v>
      </c>
      <c r="AP433" s="182"/>
      <c r="AQ433" s="417"/>
    </row>
    <row r="434" spans="1:43" s="380" customFormat="1" ht="16.5" hidden="1" customHeight="1" x14ac:dyDescent="0.25">
      <c r="A434" s="175"/>
      <c r="B434" s="341">
        <v>14</v>
      </c>
      <c r="C434" s="375" t="s">
        <v>1896</v>
      </c>
      <c r="D434" s="376">
        <v>45828</v>
      </c>
      <c r="E434" s="377">
        <v>75</v>
      </c>
      <c r="F434" s="378" t="s">
        <v>130</v>
      </c>
      <c r="G434" s="378" t="s">
        <v>2863</v>
      </c>
      <c r="H434" s="378" t="s">
        <v>2169</v>
      </c>
      <c r="I434" s="378" t="s">
        <v>2055</v>
      </c>
      <c r="J434" s="378">
        <v>9</v>
      </c>
      <c r="K434" s="378">
        <v>30</v>
      </c>
      <c r="L434" s="416">
        <v>45841</v>
      </c>
      <c r="M434" s="379">
        <v>0.125</v>
      </c>
      <c r="N434" s="416">
        <v>45849</v>
      </c>
      <c r="O434" s="379" t="s">
        <v>2322</v>
      </c>
      <c r="P434" s="381" t="s">
        <v>2445</v>
      </c>
      <c r="Q434" s="378">
        <v>3138119732</v>
      </c>
      <c r="R434" s="333" t="s">
        <v>2921</v>
      </c>
      <c r="S434" s="393">
        <v>92107</v>
      </c>
      <c r="T434" s="393">
        <v>143125</v>
      </c>
      <c r="U434" s="336">
        <v>414</v>
      </c>
      <c r="V434" s="181" t="str">
        <f>VLOOKUP(U434,MOVIL!$C$7:CA501,2,0)</f>
        <v>NUX774</v>
      </c>
      <c r="W434" s="181" t="str">
        <f>VLOOKUP(U434,MOVIL!$C$7:$BX$200,5,0)</f>
        <v>AREVALO ESGUERRA MICHAEL ANDRES</v>
      </c>
      <c r="X434" s="309">
        <f>VLOOKUP(V434,MOVIL!$D$7:BY503,6,0)</f>
        <v>3005184215</v>
      </c>
      <c r="Y434" s="336">
        <v>12444108</v>
      </c>
      <c r="Z434" s="181">
        <v>3</v>
      </c>
      <c r="AA434" s="181">
        <v>1367600</v>
      </c>
      <c r="AB434" s="182">
        <f t="shared" ref="AB434:AB447" si="489">Y434+(AA434*Z434)</f>
        <v>16546908</v>
      </c>
      <c r="AC434" s="181"/>
      <c r="AD434" s="181"/>
      <c r="AE434" s="181"/>
      <c r="AF434" s="309" t="str">
        <f>VLOOKUP(U434,MOVIL!$C:$CG,3,0)</f>
        <v>SOCIO</v>
      </c>
      <c r="AG434" s="110">
        <f t="shared" si="481"/>
        <v>16546908</v>
      </c>
      <c r="AH434" s="110">
        <f t="shared" si="482"/>
        <v>414</v>
      </c>
      <c r="AI434" s="182"/>
      <c r="AJ434" s="184" t="str">
        <f t="shared" si="483"/>
        <v>7,5%</v>
      </c>
      <c r="AK434" s="182">
        <f t="shared" si="484"/>
        <v>0</v>
      </c>
      <c r="AL434" s="182">
        <f t="shared" si="485"/>
        <v>0</v>
      </c>
      <c r="AM434" s="182">
        <f t="shared" si="486"/>
        <v>0</v>
      </c>
      <c r="AN434" s="182">
        <f t="shared" si="487"/>
        <v>0</v>
      </c>
      <c r="AO434" s="182">
        <f t="shared" si="488"/>
        <v>16546908</v>
      </c>
      <c r="AP434" s="182"/>
      <c r="AQ434" s="417"/>
    </row>
    <row r="435" spans="1:43" s="380" customFormat="1" ht="16.5" hidden="1" customHeight="1" x14ac:dyDescent="0.25">
      <c r="A435" s="175"/>
      <c r="B435" s="341">
        <v>14</v>
      </c>
      <c r="C435" s="375" t="s">
        <v>1896</v>
      </c>
      <c r="D435" s="376">
        <v>45828</v>
      </c>
      <c r="E435" s="377">
        <v>75</v>
      </c>
      <c r="F435" s="378" t="s">
        <v>130</v>
      </c>
      <c r="G435" s="378" t="s">
        <v>2863</v>
      </c>
      <c r="H435" s="378" t="s">
        <v>2169</v>
      </c>
      <c r="I435" s="378" t="s">
        <v>2055</v>
      </c>
      <c r="J435" s="378">
        <v>9</v>
      </c>
      <c r="K435" s="378">
        <v>30</v>
      </c>
      <c r="L435" s="416">
        <v>45841</v>
      </c>
      <c r="M435" s="379">
        <v>0.125</v>
      </c>
      <c r="N435" s="416">
        <v>45849</v>
      </c>
      <c r="O435" s="379" t="s">
        <v>2322</v>
      </c>
      <c r="P435" s="381" t="s">
        <v>2445</v>
      </c>
      <c r="Q435" s="378">
        <v>3138119732</v>
      </c>
      <c r="R435" s="333" t="s">
        <v>2921</v>
      </c>
      <c r="S435" s="393">
        <v>92107</v>
      </c>
      <c r="T435" s="393">
        <v>143126</v>
      </c>
      <c r="U435" s="336">
        <v>333</v>
      </c>
      <c r="V435" s="181" t="str">
        <f>VLOOKUP(U435,MOVIL!$C$7:CA502,2,0)</f>
        <v>PMW 260</v>
      </c>
      <c r="W435" s="181" t="str">
        <f>VLOOKUP(U435,MOVIL!$C$7:$BX$200,5,0)</f>
        <v>MALDONADO CARLOS MARIO</v>
      </c>
      <c r="X435" s="309" t="str">
        <f>VLOOKUP(V435,MOVIL!$D$7:BY504,6,0)</f>
        <v>315 6454509</v>
      </c>
      <c r="Y435" s="336">
        <v>12444108</v>
      </c>
      <c r="Z435" s="181">
        <v>3</v>
      </c>
      <c r="AA435" s="181">
        <v>1367600</v>
      </c>
      <c r="AB435" s="182">
        <f t="shared" si="489"/>
        <v>16546908</v>
      </c>
      <c r="AC435" s="181"/>
      <c r="AD435" s="181"/>
      <c r="AE435" s="181"/>
      <c r="AF435" s="309" t="str">
        <f>VLOOKUP(U435,MOVIL!$C:$CG,3,0)</f>
        <v>SOCIO</v>
      </c>
      <c r="AG435" s="110">
        <f t="shared" si="481"/>
        <v>16546908</v>
      </c>
      <c r="AH435" s="110">
        <f t="shared" si="482"/>
        <v>333</v>
      </c>
      <c r="AI435" s="182"/>
      <c r="AJ435" s="184" t="str">
        <f t="shared" si="483"/>
        <v>7,5%</v>
      </c>
      <c r="AK435" s="182">
        <f t="shared" si="484"/>
        <v>0</v>
      </c>
      <c r="AL435" s="182">
        <f t="shared" si="485"/>
        <v>0</v>
      </c>
      <c r="AM435" s="182">
        <f t="shared" si="486"/>
        <v>0</v>
      </c>
      <c r="AN435" s="182">
        <f t="shared" si="487"/>
        <v>0</v>
      </c>
      <c r="AO435" s="182">
        <f t="shared" si="488"/>
        <v>16546908</v>
      </c>
      <c r="AP435" s="182"/>
      <c r="AQ435" s="417"/>
    </row>
    <row r="436" spans="1:43" s="380" customFormat="1" ht="16.5" hidden="1" customHeight="1" x14ac:dyDescent="0.25">
      <c r="A436" s="175"/>
      <c r="B436" s="341"/>
      <c r="C436" s="330" t="s">
        <v>2937</v>
      </c>
      <c r="D436" s="376">
        <v>45833</v>
      </c>
      <c r="E436" s="377">
        <v>44</v>
      </c>
      <c r="F436" s="378" t="s">
        <v>2931</v>
      </c>
      <c r="G436" s="378" t="s">
        <v>2941</v>
      </c>
      <c r="H436" s="378" t="s">
        <v>2128</v>
      </c>
      <c r="I436" s="378" t="s">
        <v>1940</v>
      </c>
      <c r="J436" s="378">
        <v>2</v>
      </c>
      <c r="K436" s="378">
        <v>40</v>
      </c>
      <c r="L436" s="416">
        <v>45841</v>
      </c>
      <c r="M436" s="379">
        <v>0.29166666666666669</v>
      </c>
      <c r="N436" s="416">
        <v>45842</v>
      </c>
      <c r="O436" s="379">
        <v>0.66666666666666663</v>
      </c>
      <c r="P436" s="381" t="s">
        <v>2926</v>
      </c>
      <c r="Q436" s="378" t="s">
        <v>2927</v>
      </c>
      <c r="R436" s="333" t="s">
        <v>2934</v>
      </c>
      <c r="S436" s="393">
        <v>92109</v>
      </c>
      <c r="T436" s="393">
        <v>143143</v>
      </c>
      <c r="U436" s="336">
        <v>391</v>
      </c>
      <c r="V436" s="181" t="str">
        <f>VLOOKUP(U436,MOVIL!$C$7:CA503,2,0)</f>
        <v>KNZ845</v>
      </c>
      <c r="W436" s="181" t="str">
        <f>VLOOKUP(U436,MOVIL!$C$7:$BX$200,5,0)</f>
        <v>MORALES SANCHEZ OSCAR ARMANDO</v>
      </c>
      <c r="X436" s="309">
        <f>VLOOKUP(V436,MOVIL!$D$7:BY505,6,0)</f>
        <v>3147160926</v>
      </c>
      <c r="Y436" s="336">
        <v>2104000</v>
      </c>
      <c r="Z436" s="181"/>
      <c r="AA436" s="181"/>
      <c r="AB436" s="182">
        <f t="shared" si="489"/>
        <v>2104000</v>
      </c>
      <c r="AC436" s="181"/>
      <c r="AD436" s="181"/>
      <c r="AE436" s="181"/>
      <c r="AF436" s="309" t="str">
        <f>VLOOKUP(U436,MOVIL!$C:$CG,3,0)</f>
        <v>SOCIO</v>
      </c>
      <c r="AG436" s="110">
        <f t="shared" si="481"/>
        <v>2104000</v>
      </c>
      <c r="AH436" s="110">
        <f t="shared" si="482"/>
        <v>391</v>
      </c>
      <c r="AI436" s="182"/>
      <c r="AJ436" s="184" t="str">
        <f t="shared" si="483"/>
        <v>7,5%</v>
      </c>
      <c r="AK436" s="182">
        <f t="shared" si="484"/>
        <v>0</v>
      </c>
      <c r="AL436" s="182">
        <f t="shared" si="485"/>
        <v>0</v>
      </c>
      <c r="AM436" s="182">
        <f t="shared" si="486"/>
        <v>0</v>
      </c>
      <c r="AN436" s="182">
        <f t="shared" si="487"/>
        <v>0</v>
      </c>
      <c r="AO436" s="182">
        <f t="shared" si="488"/>
        <v>2104000</v>
      </c>
      <c r="AP436" s="182"/>
      <c r="AQ436" s="417"/>
    </row>
    <row r="437" spans="1:43" s="380" customFormat="1" ht="16.5" hidden="1" customHeight="1" x14ac:dyDescent="0.25">
      <c r="A437" s="175"/>
      <c r="B437" s="341"/>
      <c r="C437" s="330" t="s">
        <v>2937</v>
      </c>
      <c r="D437" s="376">
        <v>45833</v>
      </c>
      <c r="E437" s="377">
        <v>44</v>
      </c>
      <c r="F437" s="378" t="s">
        <v>2931</v>
      </c>
      <c r="G437" s="378" t="s">
        <v>2941</v>
      </c>
      <c r="H437" s="378" t="s">
        <v>2128</v>
      </c>
      <c r="I437" s="378" t="s">
        <v>1940</v>
      </c>
      <c r="J437" s="378">
        <v>2</v>
      </c>
      <c r="K437" s="378">
        <v>40</v>
      </c>
      <c r="L437" s="416">
        <v>45841</v>
      </c>
      <c r="M437" s="379">
        <v>0.29166666666666669</v>
      </c>
      <c r="N437" s="416">
        <v>45842</v>
      </c>
      <c r="O437" s="379">
        <v>0.66666666666666663</v>
      </c>
      <c r="P437" s="381" t="s">
        <v>2926</v>
      </c>
      <c r="Q437" s="378" t="s">
        <v>2927</v>
      </c>
      <c r="R437" s="333" t="s">
        <v>2934</v>
      </c>
      <c r="S437" s="393">
        <v>92109</v>
      </c>
      <c r="T437" s="393">
        <v>143181</v>
      </c>
      <c r="U437" s="336">
        <v>390</v>
      </c>
      <c r="V437" s="181" t="str">
        <f>VLOOKUP(U437,MOVIL!$C$7:CA504,2,0)</f>
        <v>KNZ843</v>
      </c>
      <c r="W437" s="181" t="str">
        <f>VLOOKUP(U437,MOVIL!$C$7:$BX$200,5,0)</f>
        <v>SEPULVEDA FIGUEROA JULIO CESAR</v>
      </c>
      <c r="X437" s="309">
        <f>VLOOKUP(V437,MOVIL!$D$7:BY506,6,0)</f>
        <v>3202728427</v>
      </c>
      <c r="Y437" s="336">
        <v>2104000</v>
      </c>
      <c r="Z437" s="181"/>
      <c r="AA437" s="181"/>
      <c r="AB437" s="182">
        <f t="shared" si="489"/>
        <v>2104000</v>
      </c>
      <c r="AC437" s="181"/>
      <c r="AD437" s="181"/>
      <c r="AE437" s="181"/>
      <c r="AF437" s="309" t="str">
        <f>VLOOKUP(U437,MOVIL!$C:$CG,3,0)</f>
        <v>SOCIO</v>
      </c>
      <c r="AG437" s="110">
        <f t="shared" si="481"/>
        <v>2104000</v>
      </c>
      <c r="AH437" s="110">
        <f t="shared" si="482"/>
        <v>390</v>
      </c>
      <c r="AI437" s="182"/>
      <c r="AJ437" s="184" t="str">
        <f t="shared" si="483"/>
        <v>7,5%</v>
      </c>
      <c r="AK437" s="182">
        <f t="shared" si="484"/>
        <v>0</v>
      </c>
      <c r="AL437" s="182">
        <f t="shared" si="485"/>
        <v>0</v>
      </c>
      <c r="AM437" s="182">
        <f t="shared" si="486"/>
        <v>0</v>
      </c>
      <c r="AN437" s="182">
        <f t="shared" si="487"/>
        <v>0</v>
      </c>
      <c r="AO437" s="182">
        <f t="shared" si="488"/>
        <v>2104000</v>
      </c>
      <c r="AP437" s="182"/>
      <c r="AQ437" s="417"/>
    </row>
    <row r="438" spans="1:43" s="380" customFormat="1" ht="16.5" hidden="1" customHeight="1" x14ac:dyDescent="0.25">
      <c r="A438" s="175"/>
      <c r="B438" s="341"/>
      <c r="C438" s="330" t="s">
        <v>2937</v>
      </c>
      <c r="D438" s="376">
        <v>45833</v>
      </c>
      <c r="E438" s="377">
        <v>44</v>
      </c>
      <c r="F438" s="378" t="s">
        <v>2931</v>
      </c>
      <c r="G438" s="378" t="s">
        <v>2941</v>
      </c>
      <c r="H438" s="378" t="s">
        <v>2128</v>
      </c>
      <c r="I438" s="378" t="s">
        <v>1940</v>
      </c>
      <c r="J438" s="378">
        <v>2</v>
      </c>
      <c r="K438" s="378">
        <v>40</v>
      </c>
      <c r="L438" s="416">
        <v>45841</v>
      </c>
      <c r="M438" s="379">
        <v>0.29166666666666669</v>
      </c>
      <c r="N438" s="416">
        <v>45842</v>
      </c>
      <c r="O438" s="379">
        <v>0.66666666666666663</v>
      </c>
      <c r="P438" s="381" t="s">
        <v>2926</v>
      </c>
      <c r="Q438" s="378" t="s">
        <v>2927</v>
      </c>
      <c r="R438" s="333" t="s">
        <v>2934</v>
      </c>
      <c r="S438" s="393">
        <v>92109</v>
      </c>
      <c r="T438" s="393">
        <v>143142</v>
      </c>
      <c r="U438" s="336">
        <v>412</v>
      </c>
      <c r="V438" s="181" t="str">
        <f>VLOOKUP(U438,MOVIL!$C$7:CA505,2,0)</f>
        <v>GEU347</v>
      </c>
      <c r="W438" s="181" t="str">
        <f>VLOOKUP(U438,MOVIL!$C$7:$BX$200,5,0)</f>
        <v>TRIANA CHACON YEZID</v>
      </c>
      <c r="X438" s="309">
        <f>VLOOKUP(V438,MOVIL!$D$7:BY507,6,0)</f>
        <v>3002383800</v>
      </c>
      <c r="Y438" s="336">
        <v>2104000</v>
      </c>
      <c r="Z438" s="181"/>
      <c r="AA438" s="181"/>
      <c r="AB438" s="182">
        <f t="shared" si="489"/>
        <v>2104000</v>
      </c>
      <c r="AC438" s="181"/>
      <c r="AD438" s="181"/>
      <c r="AE438" s="181"/>
      <c r="AF438" s="309" t="str">
        <f>VLOOKUP(U438,MOVIL!$C:$CG,3,0)</f>
        <v>SOCIO</v>
      </c>
      <c r="AG438" s="110">
        <f t="shared" si="481"/>
        <v>2104000</v>
      </c>
      <c r="AH438" s="110">
        <f t="shared" si="482"/>
        <v>412</v>
      </c>
      <c r="AI438" s="182"/>
      <c r="AJ438" s="184" t="str">
        <f t="shared" si="483"/>
        <v>7,5%</v>
      </c>
      <c r="AK438" s="182">
        <f t="shared" si="484"/>
        <v>0</v>
      </c>
      <c r="AL438" s="182">
        <f t="shared" si="485"/>
        <v>0</v>
      </c>
      <c r="AM438" s="182">
        <f t="shared" si="486"/>
        <v>0</v>
      </c>
      <c r="AN438" s="182">
        <f t="shared" si="487"/>
        <v>0</v>
      </c>
      <c r="AO438" s="182">
        <f t="shared" si="488"/>
        <v>2104000</v>
      </c>
      <c r="AP438" s="182"/>
      <c r="AQ438" s="417"/>
    </row>
    <row r="439" spans="1:43" s="380" customFormat="1" ht="16.5" hidden="1" customHeight="1" x14ac:dyDescent="0.25">
      <c r="A439" s="175"/>
      <c r="B439" s="341">
        <v>14</v>
      </c>
      <c r="C439" s="375" t="s">
        <v>1896</v>
      </c>
      <c r="D439" s="376">
        <v>45828</v>
      </c>
      <c r="E439" s="377">
        <v>156</v>
      </c>
      <c r="F439" s="378" t="s">
        <v>219</v>
      </c>
      <c r="G439" s="378" t="s">
        <v>2864</v>
      </c>
      <c r="H439" s="378" t="s">
        <v>2968</v>
      </c>
      <c r="I439" s="378" t="s">
        <v>2348</v>
      </c>
      <c r="J439" s="378">
        <v>1</v>
      </c>
      <c r="K439" s="378">
        <v>34</v>
      </c>
      <c r="L439" s="416">
        <v>45842</v>
      </c>
      <c r="M439" s="379">
        <v>0.34375</v>
      </c>
      <c r="N439" s="416">
        <v>45842</v>
      </c>
      <c r="O439" s="379" t="s">
        <v>2350</v>
      </c>
      <c r="P439" s="381" t="s">
        <v>2072</v>
      </c>
      <c r="Q439" s="474">
        <v>3003627713</v>
      </c>
      <c r="R439" s="333">
        <v>79497472</v>
      </c>
      <c r="S439" s="393">
        <v>92113</v>
      </c>
      <c r="T439" s="393">
        <v>143188</v>
      </c>
      <c r="U439" s="336">
        <v>470</v>
      </c>
      <c r="V439" s="181" t="str">
        <f>VLOOKUP(U439,MOVIL!$C$7:CA506,2,0)</f>
        <v>GEU151</v>
      </c>
      <c r="W439" s="181" t="str">
        <f>VLOOKUP(U439,MOVIL!$C$7:$BX$200,5,0)</f>
        <v>FAJARDO PACHECO JESUS DARIO</v>
      </c>
      <c r="X439" s="309">
        <f>VLOOKUP(V439,MOVIL!$D$7:BY508,6,0)</f>
        <v>3103165155</v>
      </c>
      <c r="Y439" s="336">
        <v>1578000</v>
      </c>
      <c r="Z439" s="181"/>
      <c r="AA439" s="181"/>
      <c r="AB439" s="182">
        <f t="shared" si="489"/>
        <v>1578000</v>
      </c>
      <c r="AC439" s="181"/>
      <c r="AD439" s="181"/>
      <c r="AE439" s="181"/>
      <c r="AF439" s="309" t="str">
        <f>VLOOKUP(U439,MOVIL!$C:$CG,3,0)</f>
        <v>PROPIO</v>
      </c>
      <c r="AG439" s="110">
        <f t="shared" si="481"/>
        <v>1578000</v>
      </c>
      <c r="AH439" s="110">
        <f t="shared" si="482"/>
        <v>470</v>
      </c>
      <c r="AI439" s="182"/>
      <c r="AJ439" s="184" t="str">
        <f t="shared" si="483"/>
        <v>0%</v>
      </c>
      <c r="AK439" s="182">
        <f t="shared" si="484"/>
        <v>0</v>
      </c>
      <c r="AL439" s="182">
        <f t="shared" si="485"/>
        <v>0</v>
      </c>
      <c r="AM439" s="182">
        <f t="shared" si="486"/>
        <v>0</v>
      </c>
      <c r="AN439" s="182">
        <f t="shared" si="487"/>
        <v>0</v>
      </c>
      <c r="AO439" s="182">
        <f t="shared" si="488"/>
        <v>1578000</v>
      </c>
      <c r="AP439" s="182"/>
      <c r="AQ439" s="417"/>
    </row>
    <row r="440" spans="1:43" s="380" customFormat="1" ht="16.5" hidden="1" customHeight="1" x14ac:dyDescent="0.25">
      <c r="A440" s="175"/>
      <c r="B440" s="341">
        <v>14</v>
      </c>
      <c r="C440" s="375" t="s">
        <v>1896</v>
      </c>
      <c r="D440" s="376">
        <v>45828</v>
      </c>
      <c r="E440" s="377">
        <v>40</v>
      </c>
      <c r="F440" s="378" t="s">
        <v>90</v>
      </c>
      <c r="G440" s="378" t="s">
        <v>2865</v>
      </c>
      <c r="H440" s="378" t="s">
        <v>2993</v>
      </c>
      <c r="I440" s="378" t="s">
        <v>2055</v>
      </c>
      <c r="J440" s="378">
        <v>2</v>
      </c>
      <c r="K440" s="378">
        <v>40</v>
      </c>
      <c r="L440" s="416">
        <v>45842</v>
      </c>
      <c r="M440" s="379" t="s">
        <v>2344</v>
      </c>
      <c r="N440" s="416">
        <v>45843</v>
      </c>
      <c r="O440" s="379" t="s">
        <v>2347</v>
      </c>
      <c r="P440" s="381" t="s">
        <v>2851</v>
      </c>
      <c r="Q440" s="474">
        <v>3105500787</v>
      </c>
      <c r="R440" s="333">
        <v>93375355</v>
      </c>
      <c r="S440" s="393">
        <v>92114</v>
      </c>
      <c r="T440" s="393">
        <v>143189</v>
      </c>
      <c r="U440" s="336">
        <v>473</v>
      </c>
      <c r="V440" s="181" t="str">
        <f>VLOOKUP(U440,MOVIL!$C$7:CA507,2,0)</f>
        <v>JOV138</v>
      </c>
      <c r="W440" s="181" t="str">
        <f>VLOOKUP(U440,MOVIL!$C$7:$BX$200,5,0)</f>
        <v>VELEZ LOPEZ CARLOS FERNANDO</v>
      </c>
      <c r="X440" s="309">
        <f>VLOOKUP(V440,MOVIL!$D$7:BY509,6,0)</f>
        <v>3165313463</v>
      </c>
      <c r="Y440" s="336">
        <v>4285848</v>
      </c>
      <c r="Z440" s="181"/>
      <c r="AA440" s="181"/>
      <c r="AB440" s="182">
        <f t="shared" si="489"/>
        <v>4285848</v>
      </c>
      <c r="AC440" s="181"/>
      <c r="AD440" s="181"/>
      <c r="AE440" s="181"/>
      <c r="AF440" s="309" t="str">
        <f>VLOOKUP(U440,MOVIL!$C:$CG,3,0)</f>
        <v>SOCIO</v>
      </c>
      <c r="AG440" s="110">
        <f t="shared" si="481"/>
        <v>4285848</v>
      </c>
      <c r="AH440" s="110">
        <f t="shared" si="482"/>
        <v>473</v>
      </c>
      <c r="AI440" s="182"/>
      <c r="AJ440" s="184" t="str">
        <f t="shared" si="483"/>
        <v>7,5%</v>
      </c>
      <c r="AK440" s="182">
        <f t="shared" si="484"/>
        <v>0</v>
      </c>
      <c r="AL440" s="182">
        <f t="shared" si="485"/>
        <v>0</v>
      </c>
      <c r="AM440" s="182">
        <f t="shared" si="486"/>
        <v>0</v>
      </c>
      <c r="AN440" s="182">
        <f t="shared" si="487"/>
        <v>0</v>
      </c>
      <c r="AO440" s="182">
        <f t="shared" si="488"/>
        <v>4285848</v>
      </c>
      <c r="AP440" s="182"/>
      <c r="AQ440" s="417"/>
    </row>
    <row r="441" spans="1:43" s="380" customFormat="1" ht="16.5" hidden="1" customHeight="1" x14ac:dyDescent="0.25">
      <c r="A441" s="175"/>
      <c r="B441" s="341">
        <v>14</v>
      </c>
      <c r="C441" s="375" t="s">
        <v>1896</v>
      </c>
      <c r="D441" s="376">
        <v>45828</v>
      </c>
      <c r="E441" s="377">
        <v>142</v>
      </c>
      <c r="F441" s="378" t="s">
        <v>205</v>
      </c>
      <c r="G441" s="378" t="s">
        <v>2866</v>
      </c>
      <c r="H441" s="378" t="s">
        <v>2981</v>
      </c>
      <c r="I441" s="378" t="s">
        <v>2055</v>
      </c>
      <c r="J441" s="378">
        <v>1</v>
      </c>
      <c r="K441" s="378">
        <v>29</v>
      </c>
      <c r="L441" s="416">
        <v>45842</v>
      </c>
      <c r="M441" s="379" t="s">
        <v>2669</v>
      </c>
      <c r="N441" s="416">
        <v>45842</v>
      </c>
      <c r="O441" s="379" t="s">
        <v>2852</v>
      </c>
      <c r="P441" s="381" t="s">
        <v>2670</v>
      </c>
      <c r="Q441" s="474">
        <v>3227021431</v>
      </c>
      <c r="R441" s="333">
        <v>74302596</v>
      </c>
      <c r="S441" s="393">
        <v>92115</v>
      </c>
      <c r="T441" s="393">
        <v>143190</v>
      </c>
      <c r="U441" s="336">
        <v>472</v>
      </c>
      <c r="V441" s="181" t="str">
        <f>VLOOKUP(U441,MOVIL!$C$7:CA508,2,0)</f>
        <v>GEV252</v>
      </c>
      <c r="W441" s="181" t="str">
        <f>VLOOKUP(U441,MOVIL!$C$7:$BX$200,5,0)</f>
        <v xml:space="preserve">RIOS PULIDO JONATHAN ALEXANDER </v>
      </c>
      <c r="X441" s="309" t="str">
        <f>VLOOKUP(V441,MOVIL!$D$7:BY510,6,0)</f>
        <v>302 4678128</v>
      </c>
      <c r="Y441" s="336">
        <v>1499100</v>
      </c>
      <c r="Z441" s="181"/>
      <c r="AA441" s="181"/>
      <c r="AB441" s="182">
        <f t="shared" si="489"/>
        <v>1499100</v>
      </c>
      <c r="AC441" s="181"/>
      <c r="AD441" s="181"/>
      <c r="AE441" s="181"/>
      <c r="AF441" s="309" t="str">
        <f>VLOOKUP(U441,MOVIL!$C:$CG,3,0)</f>
        <v>PROPIO</v>
      </c>
      <c r="AG441" s="110">
        <f t="shared" si="481"/>
        <v>1499100</v>
      </c>
      <c r="AH441" s="110">
        <f t="shared" si="482"/>
        <v>472</v>
      </c>
      <c r="AI441" s="182"/>
      <c r="AJ441" s="184" t="str">
        <f t="shared" si="483"/>
        <v>0%</v>
      </c>
      <c r="AK441" s="182">
        <f t="shared" si="484"/>
        <v>0</v>
      </c>
      <c r="AL441" s="182">
        <f t="shared" si="485"/>
        <v>0</v>
      </c>
      <c r="AM441" s="182">
        <f t="shared" si="486"/>
        <v>0</v>
      </c>
      <c r="AN441" s="182">
        <f t="shared" si="487"/>
        <v>0</v>
      </c>
      <c r="AO441" s="182">
        <f t="shared" si="488"/>
        <v>1499100</v>
      </c>
      <c r="AP441" s="182"/>
      <c r="AQ441" s="417"/>
    </row>
    <row r="442" spans="1:43" s="380" customFormat="1" ht="16.5" hidden="1" customHeight="1" x14ac:dyDescent="0.25">
      <c r="A442" s="175"/>
      <c r="B442" s="341">
        <v>14</v>
      </c>
      <c r="C442" s="430" t="s">
        <v>2264</v>
      </c>
      <c r="D442" s="376">
        <v>45826</v>
      </c>
      <c r="E442" s="377">
        <v>107</v>
      </c>
      <c r="F442" s="378" t="s">
        <v>169</v>
      </c>
      <c r="G442" s="378" t="s">
        <v>169</v>
      </c>
      <c r="H442" s="378" t="s">
        <v>538</v>
      </c>
      <c r="I442" s="378" t="s">
        <v>2644</v>
      </c>
      <c r="J442" s="378">
        <v>1</v>
      </c>
      <c r="K442" s="378">
        <v>26</v>
      </c>
      <c r="L442" s="416">
        <v>45842</v>
      </c>
      <c r="M442" s="379">
        <v>0.25</v>
      </c>
      <c r="N442" s="416">
        <v>45842</v>
      </c>
      <c r="O442" s="379">
        <v>0.54166666666666663</v>
      </c>
      <c r="P442" s="381" t="s">
        <v>2263</v>
      </c>
      <c r="Q442" s="474">
        <v>3142109350</v>
      </c>
      <c r="R442" s="333">
        <v>51953330</v>
      </c>
      <c r="S442" s="393">
        <v>91117</v>
      </c>
      <c r="T442" s="393">
        <v>143186</v>
      </c>
      <c r="U442" s="336">
        <v>495</v>
      </c>
      <c r="V442" s="181" t="str">
        <f>VLOOKUP(U442,MOVIL!$C$7:CA509,2,0)</f>
        <v>NOX319</v>
      </c>
      <c r="W442" s="181" t="str">
        <f>VLOOKUP(U442,MOVIL!$C$7:$BX$200,5,0)</f>
        <v>PINZON ARAQUE TEOFILO</v>
      </c>
      <c r="X442" s="309">
        <f>VLOOKUP(V442,MOVIL!$D$7:BY511,6,0)</f>
        <v>3102847456</v>
      </c>
      <c r="Y442" s="336">
        <v>1499100</v>
      </c>
      <c r="Z442" s="181"/>
      <c r="AA442" s="181"/>
      <c r="AB442" s="182">
        <f t="shared" si="489"/>
        <v>1499100</v>
      </c>
      <c r="AC442" s="181"/>
      <c r="AD442" s="181"/>
      <c r="AE442" s="181"/>
      <c r="AF442" s="309" t="str">
        <f>VLOOKUP(U442,MOVIL!$C:$CG,3,0)</f>
        <v>SOCIO</v>
      </c>
      <c r="AG442" s="110">
        <f t="shared" si="481"/>
        <v>1499100</v>
      </c>
      <c r="AH442" s="110">
        <f t="shared" si="482"/>
        <v>495</v>
      </c>
      <c r="AI442" s="182"/>
      <c r="AJ442" s="184" t="str">
        <f t="shared" si="483"/>
        <v>7,5%</v>
      </c>
      <c r="AK442" s="182">
        <f t="shared" si="484"/>
        <v>0</v>
      </c>
      <c r="AL442" s="182">
        <f t="shared" si="485"/>
        <v>0</v>
      </c>
      <c r="AM442" s="182">
        <f t="shared" si="486"/>
        <v>0</v>
      </c>
      <c r="AN442" s="182">
        <f t="shared" si="487"/>
        <v>0</v>
      </c>
      <c r="AO442" s="182">
        <f t="shared" si="488"/>
        <v>1499100</v>
      </c>
      <c r="AP442" s="182"/>
      <c r="AQ442" s="417"/>
    </row>
    <row r="443" spans="1:43" s="380" customFormat="1" ht="16.5" hidden="1" customHeight="1" x14ac:dyDescent="0.25">
      <c r="A443" s="175">
        <v>1</v>
      </c>
      <c r="B443" s="341"/>
      <c r="C443" s="375" t="s">
        <v>2936</v>
      </c>
      <c r="D443" s="376">
        <v>45819</v>
      </c>
      <c r="E443" s="377">
        <v>22</v>
      </c>
      <c r="F443" s="378" t="s">
        <v>64</v>
      </c>
      <c r="G443" s="378" t="s">
        <v>64</v>
      </c>
      <c r="H443" s="378" t="s">
        <v>2994</v>
      </c>
      <c r="I443" s="378" t="s">
        <v>2562</v>
      </c>
      <c r="J443" s="378">
        <v>2</v>
      </c>
      <c r="K443" s="378" t="s">
        <v>2944</v>
      </c>
      <c r="L443" s="416">
        <v>45842</v>
      </c>
      <c r="M443" s="379">
        <v>0.25</v>
      </c>
      <c r="N443" s="416">
        <v>45843</v>
      </c>
      <c r="O443" s="379">
        <v>0.79166666666666663</v>
      </c>
      <c r="P443" s="381" t="s">
        <v>2919</v>
      </c>
      <c r="Q443" s="474" t="s">
        <v>2920</v>
      </c>
      <c r="R443" s="333" t="s">
        <v>2942</v>
      </c>
      <c r="S443" s="393">
        <v>92116</v>
      </c>
      <c r="T443" s="393">
        <v>143191</v>
      </c>
      <c r="U443" s="336">
        <v>474</v>
      </c>
      <c r="V443" s="181" t="str">
        <f>VLOOKUP(U443,MOVIL!$C$7:CA510,2,0)</f>
        <v>LZM475</v>
      </c>
      <c r="W443" s="181" t="str">
        <f>VLOOKUP(U443,MOVIL!$C$7:$BX$200,5,0)</f>
        <v>LOZADA JAIME ALFREDO</v>
      </c>
      <c r="X443" s="309">
        <f>VLOOKUP(V443,MOVIL!$D$7:BY512,6,0)</f>
        <v>3219889152</v>
      </c>
      <c r="Y443" s="336">
        <v>1773672</v>
      </c>
      <c r="Z443" s="181">
        <v>1</v>
      </c>
      <c r="AA443" s="181">
        <v>1367600</v>
      </c>
      <c r="AB443" s="182">
        <f t="shared" si="489"/>
        <v>3141272</v>
      </c>
      <c r="AC443" s="181"/>
      <c r="AD443" s="181"/>
      <c r="AE443" s="181"/>
      <c r="AF443" s="309" t="str">
        <f>VLOOKUP(U443,MOVIL!$C:$CG,3,0)</f>
        <v>SOCIO</v>
      </c>
      <c r="AG443" s="110">
        <f t="shared" si="481"/>
        <v>3141272</v>
      </c>
      <c r="AH443" s="110">
        <f t="shared" si="482"/>
        <v>474</v>
      </c>
      <c r="AI443" s="182"/>
      <c r="AJ443" s="184" t="str">
        <f t="shared" si="483"/>
        <v>7,5%</v>
      </c>
      <c r="AK443" s="182">
        <f t="shared" si="484"/>
        <v>0</v>
      </c>
      <c r="AL443" s="182">
        <f t="shared" si="485"/>
        <v>0</v>
      </c>
      <c r="AM443" s="182">
        <f t="shared" si="486"/>
        <v>0</v>
      </c>
      <c r="AN443" s="182">
        <f t="shared" si="487"/>
        <v>0</v>
      </c>
      <c r="AO443" s="182">
        <f t="shared" si="488"/>
        <v>3141272</v>
      </c>
      <c r="AP443" s="182"/>
      <c r="AQ443" s="417"/>
    </row>
    <row r="444" spans="1:43" s="380" customFormat="1" ht="16.5" hidden="1" customHeight="1" x14ac:dyDescent="0.25">
      <c r="A444" s="175"/>
      <c r="B444" s="341"/>
      <c r="C444" s="330" t="s">
        <v>2937</v>
      </c>
      <c r="D444" s="376">
        <v>45833</v>
      </c>
      <c r="E444" s="377">
        <v>57</v>
      </c>
      <c r="F444" s="378" t="s">
        <v>2932</v>
      </c>
      <c r="G444" s="378" t="s">
        <v>2932</v>
      </c>
      <c r="H444" s="378" t="s">
        <v>2995</v>
      </c>
      <c r="I444" s="378" t="s">
        <v>2055</v>
      </c>
      <c r="J444" s="378">
        <v>2</v>
      </c>
      <c r="K444" s="378">
        <v>40</v>
      </c>
      <c r="L444" s="416">
        <v>45842</v>
      </c>
      <c r="M444" s="379">
        <v>0.29166666666666669</v>
      </c>
      <c r="N444" s="416">
        <v>45843</v>
      </c>
      <c r="O444" s="379">
        <v>0.70833333333333337</v>
      </c>
      <c r="P444" s="381" t="s">
        <v>2928</v>
      </c>
      <c r="Q444" s="474">
        <v>3125479182</v>
      </c>
      <c r="R444" s="333">
        <v>80504548</v>
      </c>
      <c r="S444" s="393">
        <v>92120</v>
      </c>
      <c r="T444" s="393">
        <v>143195</v>
      </c>
      <c r="U444" s="336">
        <v>409</v>
      </c>
      <c r="V444" s="181" t="str">
        <f>VLOOKUP(U444,MOVIL!$C$7:CA511,2,0)</f>
        <v>GET398</v>
      </c>
      <c r="W444" s="181" t="str">
        <f>VLOOKUP(U444,MOVIL!$C$7:$BX$200,5,0)</f>
        <v>JUSTINIANO MAYORGA</v>
      </c>
      <c r="X444" s="309">
        <f>VLOOKUP(V444,MOVIL!$D$7:BY513,6,0)</f>
        <v>3118131397</v>
      </c>
      <c r="Y444" s="336">
        <v>3061320</v>
      </c>
      <c r="Z444" s="181"/>
      <c r="AA444" s="181"/>
      <c r="AB444" s="182">
        <f t="shared" si="489"/>
        <v>3061320</v>
      </c>
      <c r="AC444" s="181"/>
      <c r="AD444" s="181"/>
      <c r="AE444" s="181"/>
      <c r="AF444" s="309" t="str">
        <f>VLOOKUP(U444,MOVIL!$C:$CG,3,0)</f>
        <v>SOCIO</v>
      </c>
      <c r="AG444" s="110">
        <f t="shared" si="481"/>
        <v>3061320</v>
      </c>
      <c r="AH444" s="110">
        <f t="shared" si="482"/>
        <v>409</v>
      </c>
      <c r="AI444" s="182"/>
      <c r="AJ444" s="184" t="str">
        <f t="shared" si="483"/>
        <v>7,5%</v>
      </c>
      <c r="AK444" s="182">
        <f t="shared" si="484"/>
        <v>0</v>
      </c>
      <c r="AL444" s="182">
        <f t="shared" si="485"/>
        <v>0</v>
      </c>
      <c r="AM444" s="182">
        <f t="shared" si="486"/>
        <v>0</v>
      </c>
      <c r="AN444" s="182">
        <f t="shared" si="487"/>
        <v>0</v>
      </c>
      <c r="AO444" s="182">
        <f t="shared" si="488"/>
        <v>3061320</v>
      </c>
      <c r="AP444" s="182"/>
      <c r="AQ444" s="417"/>
    </row>
    <row r="445" spans="1:43" s="380" customFormat="1" ht="16.5" hidden="1" customHeight="1" x14ac:dyDescent="0.25">
      <c r="A445" s="175"/>
      <c r="B445" s="341"/>
      <c r="C445" s="330" t="s">
        <v>2937</v>
      </c>
      <c r="D445" s="376">
        <v>45833</v>
      </c>
      <c r="E445" s="377">
        <v>38</v>
      </c>
      <c r="F445" s="378" t="s">
        <v>2933</v>
      </c>
      <c r="G445" s="378" t="s">
        <v>2933</v>
      </c>
      <c r="H445" s="378" t="s">
        <v>2995</v>
      </c>
      <c r="I445" s="378" t="s">
        <v>2055</v>
      </c>
      <c r="J445" s="378">
        <v>3</v>
      </c>
      <c r="K445" s="378">
        <v>20</v>
      </c>
      <c r="L445" s="416">
        <v>45842</v>
      </c>
      <c r="M445" s="379">
        <v>0.25</v>
      </c>
      <c r="N445" s="416">
        <v>45844</v>
      </c>
      <c r="O445" s="379" t="s">
        <v>2929</v>
      </c>
      <c r="P445" s="381" t="s">
        <v>2930</v>
      </c>
      <c r="Q445" s="474">
        <v>3202699044</v>
      </c>
      <c r="R445" s="333" t="s">
        <v>2943</v>
      </c>
      <c r="S445" s="393">
        <v>92118</v>
      </c>
      <c r="T445" s="393">
        <v>143192</v>
      </c>
      <c r="U445" s="336">
        <v>378</v>
      </c>
      <c r="V445" s="181" t="str">
        <f>VLOOKUP(U445,MOVIL!$C$7:CA512,2,0)</f>
        <v>GUR220</v>
      </c>
      <c r="W445" s="181" t="str">
        <f>VLOOKUP(U445,MOVIL!$C$7:$BX$200,5,0)</f>
        <v>CARRILLO BARBOSA HENRY MAURICIO</v>
      </c>
      <c r="X445" s="309">
        <f>VLOOKUP(V445,MOVIL!$D$7:BY514,6,0)</f>
        <v>3104471262</v>
      </c>
      <c r="Y445" s="336">
        <v>3393752</v>
      </c>
      <c r="Z445" s="181"/>
      <c r="AA445" s="181"/>
      <c r="AB445" s="182">
        <f t="shared" si="489"/>
        <v>3393752</v>
      </c>
      <c r="AC445" s="181"/>
      <c r="AD445" s="181"/>
      <c r="AE445" s="181"/>
      <c r="AF445" s="309" t="str">
        <f>VLOOKUP(U445,MOVIL!$C:$CG,3,0)</f>
        <v>SOCIO</v>
      </c>
      <c r="AG445" s="110">
        <f t="shared" si="481"/>
        <v>3393752</v>
      </c>
      <c r="AH445" s="110">
        <f t="shared" si="482"/>
        <v>378</v>
      </c>
      <c r="AI445" s="182"/>
      <c r="AJ445" s="184" t="str">
        <f t="shared" si="483"/>
        <v>7,5%</v>
      </c>
      <c r="AK445" s="182">
        <f t="shared" si="484"/>
        <v>0</v>
      </c>
      <c r="AL445" s="182">
        <f t="shared" si="485"/>
        <v>0</v>
      </c>
      <c r="AM445" s="182">
        <f t="shared" si="486"/>
        <v>0</v>
      </c>
      <c r="AN445" s="182">
        <f t="shared" si="487"/>
        <v>0</v>
      </c>
      <c r="AO445" s="182">
        <f t="shared" si="488"/>
        <v>3393752</v>
      </c>
      <c r="AP445" s="182"/>
      <c r="AQ445" s="417"/>
    </row>
    <row r="446" spans="1:43" s="380" customFormat="1" ht="16.5" hidden="1" customHeight="1" x14ac:dyDescent="0.25">
      <c r="A446" s="175"/>
      <c r="B446" s="341"/>
      <c r="C446" s="330" t="s">
        <v>2937</v>
      </c>
      <c r="D446" s="376">
        <v>45833</v>
      </c>
      <c r="E446" s="377">
        <v>38</v>
      </c>
      <c r="F446" s="378" t="s">
        <v>2933</v>
      </c>
      <c r="G446" s="378" t="s">
        <v>2933</v>
      </c>
      <c r="H446" s="378" t="s">
        <v>2974</v>
      </c>
      <c r="I446" s="378" t="s">
        <v>2055</v>
      </c>
      <c r="J446" s="378">
        <v>3</v>
      </c>
      <c r="K446" s="378">
        <v>20</v>
      </c>
      <c r="L446" s="416">
        <v>45842</v>
      </c>
      <c r="M446" s="379">
        <v>0.25</v>
      </c>
      <c r="N446" s="416">
        <v>45844</v>
      </c>
      <c r="O446" s="379" t="s">
        <v>2929</v>
      </c>
      <c r="P446" s="381" t="s">
        <v>2930</v>
      </c>
      <c r="Q446" s="474">
        <v>3202699044</v>
      </c>
      <c r="R446" s="333" t="s">
        <v>2943</v>
      </c>
      <c r="S446" s="393">
        <v>92118</v>
      </c>
      <c r="T446" s="393">
        <v>143194</v>
      </c>
      <c r="U446" s="336">
        <v>576</v>
      </c>
      <c r="V446" s="181" t="str">
        <f>VLOOKUP(U446,MOVIL!$C$7:CA513,2,0)</f>
        <v>NHT313</v>
      </c>
      <c r="W446" s="181" t="str">
        <f>VLOOKUP(U446,MOVIL!$C$7:$BX$200,5,0)</f>
        <v>TRIANA CORTES ADOLFO</v>
      </c>
      <c r="X446" s="309">
        <f>VLOOKUP(V446,MOVIL!$D$7:BY515,6,0)</f>
        <v>3204203804</v>
      </c>
      <c r="Y446" s="336">
        <v>3393752</v>
      </c>
      <c r="Z446" s="181"/>
      <c r="AA446" s="181"/>
      <c r="AB446" s="182">
        <f t="shared" si="489"/>
        <v>3393752</v>
      </c>
      <c r="AC446" s="181"/>
      <c r="AD446" s="181"/>
      <c r="AE446" s="181"/>
      <c r="AF446" s="309" t="str">
        <f>VLOOKUP(U446,MOVIL!$C:$CG,3,0)</f>
        <v>AFILIADO</v>
      </c>
      <c r="AG446" s="110">
        <f t="shared" si="481"/>
        <v>3393752</v>
      </c>
      <c r="AH446" s="110">
        <f t="shared" si="482"/>
        <v>576</v>
      </c>
      <c r="AI446" s="182"/>
      <c r="AJ446" s="184" t="str">
        <f t="shared" si="483"/>
        <v>11,5%</v>
      </c>
      <c r="AK446" s="182">
        <f t="shared" si="484"/>
        <v>0</v>
      </c>
      <c r="AL446" s="182">
        <f t="shared" si="485"/>
        <v>0</v>
      </c>
      <c r="AM446" s="182">
        <f t="shared" si="486"/>
        <v>0</v>
      </c>
      <c r="AN446" s="182">
        <f t="shared" si="487"/>
        <v>0</v>
      </c>
      <c r="AO446" s="182">
        <f t="shared" si="488"/>
        <v>3393752</v>
      </c>
      <c r="AP446" s="182"/>
      <c r="AQ446" s="417"/>
    </row>
    <row r="447" spans="1:43" s="380" customFormat="1" ht="16.5" hidden="1" customHeight="1" x14ac:dyDescent="0.25">
      <c r="A447" s="175"/>
      <c r="B447" s="341"/>
      <c r="C447" s="330" t="s">
        <v>2937</v>
      </c>
      <c r="D447" s="376">
        <v>45833</v>
      </c>
      <c r="E447" s="377">
        <v>38</v>
      </c>
      <c r="F447" s="378" t="s">
        <v>2933</v>
      </c>
      <c r="G447" s="378" t="s">
        <v>2933</v>
      </c>
      <c r="H447" s="378" t="s">
        <v>2974</v>
      </c>
      <c r="I447" s="378" t="s">
        <v>2055</v>
      </c>
      <c r="J447" s="378">
        <v>3</v>
      </c>
      <c r="K447" s="378">
        <v>20</v>
      </c>
      <c r="L447" s="416">
        <v>45842</v>
      </c>
      <c r="M447" s="379">
        <v>0.25</v>
      </c>
      <c r="N447" s="416">
        <v>45844</v>
      </c>
      <c r="O447" s="379" t="s">
        <v>2929</v>
      </c>
      <c r="P447" s="381" t="s">
        <v>2930</v>
      </c>
      <c r="Q447" s="474">
        <v>3202699044</v>
      </c>
      <c r="R447" s="333" t="s">
        <v>2943</v>
      </c>
      <c r="S447" s="393">
        <v>92118</v>
      </c>
      <c r="T447" s="393">
        <v>143193</v>
      </c>
      <c r="U447" s="336">
        <v>207</v>
      </c>
      <c r="V447" s="181" t="str">
        <f>VLOOKUP(U447,MOVIL!$C$7:CA514,2,0)</f>
        <v>EXX683</v>
      </c>
      <c r="W447" s="181" t="str">
        <f>VLOOKUP(U447,MOVIL!$C$7:$BX$200,5,0)</f>
        <v xml:space="preserve">CAÑIZARES CHACON RICARDO </v>
      </c>
      <c r="X447" s="309">
        <f>VLOOKUP(V447,MOVIL!$D$7:BY516,6,0)</f>
        <v>3112696561</v>
      </c>
      <c r="Y447" s="336">
        <v>3393752</v>
      </c>
      <c r="Z447" s="181"/>
      <c r="AA447" s="181"/>
      <c r="AB447" s="182">
        <f t="shared" si="489"/>
        <v>3393752</v>
      </c>
      <c r="AC447" s="181"/>
      <c r="AD447" s="181"/>
      <c r="AE447" s="181"/>
      <c r="AF447" s="309" t="str">
        <f>VLOOKUP(U447,MOVIL!$C:$CG,3,0)</f>
        <v>SOCIO</v>
      </c>
      <c r="AG447" s="110">
        <f t="shared" si="481"/>
        <v>3393752</v>
      </c>
      <c r="AH447" s="110">
        <v>364</v>
      </c>
      <c r="AI447" s="182"/>
      <c r="AJ447" s="184" t="str">
        <f t="shared" si="483"/>
        <v>7,5%</v>
      </c>
      <c r="AK447" s="182">
        <f t="shared" si="484"/>
        <v>0</v>
      </c>
      <c r="AL447" s="182">
        <f t="shared" si="485"/>
        <v>0</v>
      </c>
      <c r="AM447" s="182">
        <f t="shared" si="486"/>
        <v>0</v>
      </c>
      <c r="AN447" s="182">
        <f t="shared" si="487"/>
        <v>0</v>
      </c>
      <c r="AO447" s="182">
        <f t="shared" si="488"/>
        <v>3393752</v>
      </c>
      <c r="AP447" s="182"/>
      <c r="AQ447" s="417"/>
    </row>
    <row r="448" spans="1:43" s="380" customFormat="1" ht="16.5" hidden="1" customHeight="1" x14ac:dyDescent="0.25">
      <c r="A448" s="175"/>
      <c r="B448" s="341">
        <v>16</v>
      </c>
      <c r="C448" s="430" t="s">
        <v>2264</v>
      </c>
      <c r="D448" s="376">
        <v>45840</v>
      </c>
      <c r="E448" s="377">
        <v>222</v>
      </c>
      <c r="F448" s="378" t="s">
        <v>283</v>
      </c>
      <c r="G448" s="378" t="s">
        <v>283</v>
      </c>
      <c r="H448" s="378" t="s">
        <v>2128</v>
      </c>
      <c r="I448" s="378" t="s">
        <v>2644</v>
      </c>
      <c r="J448" s="378">
        <v>1</v>
      </c>
      <c r="K448" s="378">
        <v>35</v>
      </c>
      <c r="L448" s="416">
        <v>45842</v>
      </c>
      <c r="M448" s="379">
        <v>0.27083333333333331</v>
      </c>
      <c r="N448" s="416">
        <v>45842</v>
      </c>
      <c r="O448" s="379">
        <v>0.77083333333333337</v>
      </c>
      <c r="P448" s="381" t="s">
        <v>2940</v>
      </c>
      <c r="Q448" s="474">
        <v>3125231759</v>
      </c>
      <c r="R448" s="333" t="s">
        <v>2945</v>
      </c>
      <c r="S448" s="393">
        <v>92119</v>
      </c>
      <c r="T448" s="393">
        <v>143196</v>
      </c>
      <c r="U448" s="336">
        <v>343</v>
      </c>
      <c r="V448" s="181" t="str">
        <f>VLOOKUP(U448,MOVIL!$C$7:CA515,2,0)</f>
        <v>EXX681</v>
      </c>
      <c r="W448" s="181" t="str">
        <f>VLOOKUP(U448,MOVIL!$C$7:$BX$200,5,0)</f>
        <v>NAVARRETE GEJEN LUDWIN ENRIQUE</v>
      </c>
      <c r="X448" s="309">
        <f>VLOOKUP(V448,MOVIL!$D$7:BY517,6,0)</f>
        <v>3123044922</v>
      </c>
      <c r="Y448" s="336">
        <v>4208000</v>
      </c>
      <c r="Z448" s="181"/>
      <c r="AA448" s="181"/>
      <c r="AB448" s="182">
        <f t="shared" ref="AB448" si="490">Y448+(AA448*Z448)</f>
        <v>4208000</v>
      </c>
      <c r="AC448" s="181"/>
      <c r="AD448" s="181"/>
      <c r="AE448" s="181"/>
      <c r="AF448" s="309" t="str">
        <f>VLOOKUP(U448,MOVIL!$C:$CG,3,0)</f>
        <v>SOCIO</v>
      </c>
      <c r="AG448" s="110">
        <f t="shared" ref="AG448" si="491">+AB448</f>
        <v>4208000</v>
      </c>
      <c r="AH448" s="110">
        <f t="shared" ref="AH448" si="492">+U448</f>
        <v>343</v>
      </c>
      <c r="AI448" s="182"/>
      <c r="AJ448" s="184" t="str">
        <f t="shared" ref="AJ448" si="493">IF(AF448="PROPIO","0%",IF(AF448="SOCIO","7,5%","11,5%"))</f>
        <v>7,5%</v>
      </c>
      <c r="AK448" s="182">
        <f t="shared" ref="AK448" si="494">+AI448*AJ448</f>
        <v>0</v>
      </c>
      <c r="AL448" s="182">
        <f t="shared" ref="AL448" si="495">+AI448*3.5%</f>
        <v>0</v>
      </c>
      <c r="AM448" s="182">
        <f t="shared" ref="AM448" si="496">+AI448*0.414%</f>
        <v>0</v>
      </c>
      <c r="AN448" s="182">
        <f t="shared" ref="AN448" si="497">+AI448-AK448</f>
        <v>0</v>
      </c>
      <c r="AO448" s="182">
        <f t="shared" ref="AO448" si="498">+AB448-AI448</f>
        <v>4208000</v>
      </c>
      <c r="AP448" s="182"/>
      <c r="AQ448" s="417"/>
    </row>
    <row r="449" spans="1:43" s="380" customFormat="1" ht="16.5" hidden="1" customHeight="1" x14ac:dyDescent="0.25">
      <c r="A449" s="175"/>
      <c r="B449" s="341">
        <v>14</v>
      </c>
      <c r="C449" s="375" t="s">
        <v>1896</v>
      </c>
      <c r="D449" s="376">
        <v>45828</v>
      </c>
      <c r="E449" s="377">
        <v>143</v>
      </c>
      <c r="F449" s="378" t="s">
        <v>206</v>
      </c>
      <c r="G449" s="378" t="s">
        <v>2781</v>
      </c>
      <c r="H449" s="378" t="s">
        <v>2881</v>
      </c>
      <c r="I449" s="378" t="s">
        <v>2055</v>
      </c>
      <c r="J449" s="378">
        <v>1</v>
      </c>
      <c r="K449" s="378">
        <v>37</v>
      </c>
      <c r="L449" s="416">
        <v>45843</v>
      </c>
      <c r="M449" s="379" t="s">
        <v>2353</v>
      </c>
      <c r="N449" s="416">
        <v>45843</v>
      </c>
      <c r="O449" s="379" t="s">
        <v>2347</v>
      </c>
      <c r="P449" s="381" t="s">
        <v>2065</v>
      </c>
      <c r="Q449" s="378">
        <v>3108817377</v>
      </c>
      <c r="R449" s="333">
        <v>37861445</v>
      </c>
      <c r="S449" s="393">
        <v>92154</v>
      </c>
      <c r="T449" s="393">
        <v>143239</v>
      </c>
      <c r="U449" s="336">
        <v>453</v>
      </c>
      <c r="V449" s="181" t="str">
        <f>VLOOKUP(U449,MOVIL!$C$7:CA516,2,0)</f>
        <v>EYX538</v>
      </c>
      <c r="W449" s="181" t="str">
        <f>VLOOKUP(U449,MOVIL!$C$7:$BX$200,5,0)</f>
        <v>CHAPARRO LOPEZ GONZALO</v>
      </c>
      <c r="X449" s="309" t="str">
        <f>VLOOKUP(V449,MOVIL!$D$7:BY518,6,0)</f>
        <v>3152252710-3156027290</v>
      </c>
      <c r="Y449" s="336">
        <v>1578000</v>
      </c>
      <c r="Z449" s="181"/>
      <c r="AA449" s="181"/>
      <c r="AB449" s="182">
        <f>Y449+(AA449*Z449)</f>
        <v>1578000</v>
      </c>
      <c r="AC449" s="181"/>
      <c r="AD449" s="181"/>
      <c r="AE449" s="181"/>
      <c r="AF449" s="309" t="str">
        <f>VLOOKUP(U449,MOVIL!$C:$CG,3,0)</f>
        <v>PROPIO</v>
      </c>
      <c r="AG449" s="110">
        <f>+AB449</f>
        <v>1578000</v>
      </c>
      <c r="AH449" s="110">
        <f>+U449</f>
        <v>453</v>
      </c>
      <c r="AI449" s="182"/>
      <c r="AJ449" s="184" t="str">
        <f t="shared" ref="AJ449:AJ454" si="499">IF(AF449="PROPIO","0%",IF(AF449="SOCIO","7,5%","11,5%"))</f>
        <v>0%</v>
      </c>
      <c r="AK449" s="182">
        <f>+AI449*AJ449</f>
        <v>0</v>
      </c>
      <c r="AL449" s="182">
        <f>+AI449*3.5%</f>
        <v>0</v>
      </c>
      <c r="AM449" s="182">
        <f>+AI449*0.414%</f>
        <v>0</v>
      </c>
      <c r="AN449" s="182">
        <f>+AI449-AK449</f>
        <v>0</v>
      </c>
      <c r="AO449" s="182">
        <f>+AB449-AI449</f>
        <v>1578000</v>
      </c>
      <c r="AP449" s="182"/>
      <c r="AQ449" s="417"/>
    </row>
    <row r="450" spans="1:43" s="380" customFormat="1" ht="16.5" hidden="1" customHeight="1" x14ac:dyDescent="0.25">
      <c r="A450" s="175"/>
      <c r="B450" s="341">
        <v>14</v>
      </c>
      <c r="C450" s="375" t="s">
        <v>1896</v>
      </c>
      <c r="D450" s="376">
        <v>45828</v>
      </c>
      <c r="E450" s="377">
        <v>225</v>
      </c>
      <c r="F450" s="378" t="s">
        <v>285</v>
      </c>
      <c r="G450" s="378" t="s">
        <v>2668</v>
      </c>
      <c r="H450" s="378" t="s">
        <v>2416</v>
      </c>
      <c r="I450" s="378" t="s">
        <v>2055</v>
      </c>
      <c r="J450" s="378">
        <v>1</v>
      </c>
      <c r="K450" s="378">
        <v>31</v>
      </c>
      <c r="L450" s="416">
        <v>45843</v>
      </c>
      <c r="M450" s="344">
        <v>0.20833333333333334</v>
      </c>
      <c r="N450" s="416">
        <v>45843</v>
      </c>
      <c r="O450" s="379" t="s">
        <v>2349</v>
      </c>
      <c r="P450" s="381" t="s">
        <v>2670</v>
      </c>
      <c r="Q450" s="378">
        <v>3227021431</v>
      </c>
      <c r="R450" s="179">
        <v>74302596</v>
      </c>
      <c r="S450" s="393">
        <v>92155</v>
      </c>
      <c r="T450" s="393">
        <v>143240</v>
      </c>
      <c r="U450" s="336">
        <v>371</v>
      </c>
      <c r="V450" s="181" t="str">
        <f>VLOOKUP(U450,MOVIL!$C$7:CA517,2,0)</f>
        <v>LZM804</v>
      </c>
      <c r="W450" s="181" t="str">
        <f>VLOOKUP(U450,MOVIL!$C$7:$BX$200,5,0)</f>
        <v>FORERO LEMUS NORBEY LEONARDO</v>
      </c>
      <c r="X450" s="309">
        <f>VLOOKUP(V450,MOVIL!$D$7:BY519,6,0)</f>
        <v>3114539320</v>
      </c>
      <c r="Y450" s="336">
        <v>1578000</v>
      </c>
      <c r="Z450" s="181"/>
      <c r="AA450" s="181"/>
      <c r="AB450" s="182">
        <f>Y450+(AA450*Z450)</f>
        <v>1578000</v>
      </c>
      <c r="AC450" s="181"/>
      <c r="AD450" s="181"/>
      <c r="AE450" s="181"/>
      <c r="AF450" s="309" t="str">
        <f>VLOOKUP(U450,MOVIL!$C:$CG,3,0)</f>
        <v>SOCIO</v>
      </c>
      <c r="AG450" s="110">
        <f>+AB450</f>
        <v>1578000</v>
      </c>
      <c r="AH450" s="110">
        <f>+U450</f>
        <v>371</v>
      </c>
      <c r="AI450" s="182"/>
      <c r="AJ450" s="184" t="str">
        <f t="shared" si="499"/>
        <v>7,5%</v>
      </c>
      <c r="AK450" s="182">
        <f>+AI450*AJ450</f>
        <v>0</v>
      </c>
      <c r="AL450" s="182">
        <f>+AI450*3.5%</f>
        <v>0</v>
      </c>
      <c r="AM450" s="182">
        <f>+AI450*0.414%</f>
        <v>0</v>
      </c>
      <c r="AN450" s="182">
        <f>+AI450-AK450</f>
        <v>0</v>
      </c>
      <c r="AO450" s="182">
        <f>+AB450-AI450</f>
        <v>1578000</v>
      </c>
      <c r="AP450" s="182"/>
      <c r="AQ450" s="417"/>
    </row>
    <row r="451" spans="1:43" s="380" customFormat="1" ht="16.5" hidden="1" customHeight="1" x14ac:dyDescent="0.25">
      <c r="A451" s="175"/>
      <c r="B451" s="341">
        <v>15</v>
      </c>
      <c r="C451" s="330" t="s">
        <v>2264</v>
      </c>
      <c r="D451" s="376">
        <v>45840</v>
      </c>
      <c r="E451" s="377">
        <v>201</v>
      </c>
      <c r="F451" s="378" t="s">
        <v>2923</v>
      </c>
      <c r="G451" s="378" t="s">
        <v>2923</v>
      </c>
      <c r="H451" s="378" t="s">
        <v>2924</v>
      </c>
      <c r="I451" s="378" t="s">
        <v>2644</v>
      </c>
      <c r="J451" s="378">
        <v>8</v>
      </c>
      <c r="K451" s="378">
        <v>35</v>
      </c>
      <c r="L451" s="416">
        <v>45844</v>
      </c>
      <c r="M451" s="344">
        <v>0.29166666666666669</v>
      </c>
      <c r="N451" s="416">
        <v>45851</v>
      </c>
      <c r="O451" s="379">
        <v>0.54166666666666663</v>
      </c>
      <c r="P451" s="381" t="s">
        <v>2922</v>
      </c>
      <c r="Q451" s="378">
        <v>3123816362</v>
      </c>
      <c r="R451" s="179" t="s">
        <v>2947</v>
      </c>
      <c r="S451" s="393">
        <v>92172</v>
      </c>
      <c r="T451" s="393">
        <v>143281</v>
      </c>
      <c r="U451" s="336">
        <v>392</v>
      </c>
      <c r="V451" s="181" t="str">
        <f>VLOOKUP(U451,MOVIL!$C$7:CA518,2,0)</f>
        <v>LJU589</v>
      </c>
      <c r="W451" s="181" t="str">
        <f>VLOOKUP(U451,MOVIL!$C$7:$BX$200,5,0)</f>
        <v>RODRIGUEZ VILLAMIL WILLIAM DAVID</v>
      </c>
      <c r="X451" s="309">
        <f>VLOOKUP(V451,MOVIL!$D$7:BY520,6,0)</f>
        <v>3102463894</v>
      </c>
      <c r="Y451" s="336">
        <v>13150000</v>
      </c>
      <c r="Z451" s="181">
        <v>2</v>
      </c>
      <c r="AA451" s="181">
        <v>1367600</v>
      </c>
      <c r="AB451" s="181">
        <f>Y451+(AA451*Z451)</f>
        <v>15885200</v>
      </c>
      <c r="AC451" s="181"/>
      <c r="AD451" s="181"/>
      <c r="AE451" s="181"/>
      <c r="AF451" s="309" t="str">
        <f>VLOOKUP(U451,MOVIL!$C:$CG,3,0)</f>
        <v>SOCIO</v>
      </c>
      <c r="AG451" s="400">
        <f>+AB451</f>
        <v>15885200</v>
      </c>
      <c r="AH451" s="400">
        <f>+U451</f>
        <v>392</v>
      </c>
      <c r="AI451" s="181"/>
      <c r="AJ451" s="184" t="str">
        <f t="shared" si="499"/>
        <v>7,5%</v>
      </c>
      <c r="AK451" s="181">
        <f>+AI451*AJ451</f>
        <v>0</v>
      </c>
      <c r="AL451" s="181">
        <f>+AI451*3.5%</f>
        <v>0</v>
      </c>
      <c r="AM451" s="181">
        <f>+AI451*0.414%</f>
        <v>0</v>
      </c>
      <c r="AN451" s="181">
        <f>+AI451-AK451</f>
        <v>0</v>
      </c>
      <c r="AO451" s="181">
        <f>+AB451-AI451</f>
        <v>15885200</v>
      </c>
      <c r="AP451" s="181"/>
      <c r="AQ451" s="491"/>
    </row>
    <row r="452" spans="1:43" s="380" customFormat="1" ht="16.5" hidden="1" customHeight="1" x14ac:dyDescent="0.25">
      <c r="A452" s="175">
        <v>1</v>
      </c>
      <c r="B452" s="341"/>
      <c r="C452" s="375" t="s">
        <v>2936</v>
      </c>
      <c r="D452" s="376">
        <v>45819</v>
      </c>
      <c r="E452" s="377">
        <v>26</v>
      </c>
      <c r="F452" s="378" t="s">
        <v>72</v>
      </c>
      <c r="G452" s="378" t="s">
        <v>72</v>
      </c>
      <c r="H452" s="378" t="s">
        <v>1985</v>
      </c>
      <c r="I452" s="378" t="s">
        <v>2948</v>
      </c>
      <c r="J452" s="378">
        <v>1</v>
      </c>
      <c r="K452" s="378">
        <v>30</v>
      </c>
      <c r="L452" s="416">
        <v>45845</v>
      </c>
      <c r="M452" s="344">
        <v>0.14583333333333334</v>
      </c>
      <c r="N452" s="416">
        <v>45845</v>
      </c>
      <c r="O452" s="379">
        <v>0.75</v>
      </c>
      <c r="P452" s="381" t="s">
        <v>2867</v>
      </c>
      <c r="Q452" s="378" t="s">
        <v>2868</v>
      </c>
      <c r="R452" s="179" t="s">
        <v>2949</v>
      </c>
      <c r="S452" s="393">
        <v>92173</v>
      </c>
      <c r="T452" s="393">
        <v>143274</v>
      </c>
      <c r="U452" s="336">
        <v>371</v>
      </c>
      <c r="V452" s="181" t="str">
        <f>VLOOKUP(U452,MOVIL!$C$7:CA519,2,0)</f>
        <v>LZM804</v>
      </c>
      <c r="W452" s="181" t="str">
        <f>VLOOKUP(U452,MOVIL!$C$7:$BX$200,5,0)</f>
        <v>FORERO LEMUS NORBEY LEONARDO</v>
      </c>
      <c r="X452" s="309">
        <f>VLOOKUP(V452,MOVIL!$D$7:BY521,6,0)</f>
        <v>3114539320</v>
      </c>
      <c r="Y452" s="336">
        <v>2998200</v>
      </c>
      <c r="Z452" s="181"/>
      <c r="AA452" s="181"/>
      <c r="AB452" s="182">
        <f>Y452+(AA452*Z452)</f>
        <v>2998200</v>
      </c>
      <c r="AC452" s="181"/>
      <c r="AD452" s="181"/>
      <c r="AE452" s="181"/>
      <c r="AF452" s="309" t="str">
        <f>VLOOKUP(U452,MOVIL!$C:$CG,3,0)</f>
        <v>SOCIO</v>
      </c>
      <c r="AG452" s="110">
        <f>+AB452</f>
        <v>2998200</v>
      </c>
      <c r="AH452" s="110">
        <f>+U452</f>
        <v>371</v>
      </c>
      <c r="AI452" s="182"/>
      <c r="AJ452" s="184" t="str">
        <f t="shared" si="499"/>
        <v>7,5%</v>
      </c>
      <c r="AK452" s="182">
        <f>+AI452*AJ452</f>
        <v>0</v>
      </c>
      <c r="AL452" s="182">
        <f>+AI452*3.5%</f>
        <v>0</v>
      </c>
      <c r="AM452" s="182">
        <f>+AI452*0.414%</f>
        <v>0</v>
      </c>
      <c r="AN452" s="182">
        <f>+AI452-AK452</f>
        <v>0</v>
      </c>
      <c r="AO452" s="182">
        <f>+AB452-AI452</f>
        <v>2998200</v>
      </c>
      <c r="AP452" s="182"/>
      <c r="AQ452" s="417"/>
    </row>
    <row r="453" spans="1:43" s="380" customFormat="1" ht="183.75" hidden="1" customHeight="1" x14ac:dyDescent="0.25">
      <c r="A453" s="175"/>
      <c r="B453" s="341"/>
      <c r="C453" s="375" t="s">
        <v>2936</v>
      </c>
      <c r="D453" s="376">
        <v>45833</v>
      </c>
      <c r="E453" s="377">
        <v>21</v>
      </c>
      <c r="F453" s="378" t="s">
        <v>62</v>
      </c>
      <c r="G453" s="378" t="s">
        <v>2939</v>
      </c>
      <c r="H453" s="378" t="s">
        <v>2207</v>
      </c>
      <c r="I453" s="378" t="s">
        <v>2562</v>
      </c>
      <c r="J453" s="378">
        <v>3</v>
      </c>
      <c r="K453" s="378">
        <v>40</v>
      </c>
      <c r="L453" s="416">
        <v>45848</v>
      </c>
      <c r="M453" s="344">
        <v>0.22916666666666666</v>
      </c>
      <c r="N453" s="416">
        <v>45850</v>
      </c>
      <c r="O453" s="379">
        <v>0.91666666666666663</v>
      </c>
      <c r="P453" s="381" t="s">
        <v>3000</v>
      </c>
      <c r="Q453" s="378" t="s">
        <v>2938</v>
      </c>
      <c r="R453" s="179" t="s">
        <v>2996</v>
      </c>
      <c r="S453" s="393">
        <v>92231</v>
      </c>
      <c r="T453" s="393">
        <v>143500</v>
      </c>
      <c r="U453" s="336">
        <v>391</v>
      </c>
      <c r="V453" s="181" t="str">
        <f>VLOOKUP(U453,MOVIL!$C$7:CA520,2,0)</f>
        <v>KNZ845</v>
      </c>
      <c r="W453" s="181" t="str">
        <f>VLOOKUP(U453,MOVIL!$C$7:$BX$200,5,0)</f>
        <v>MORALES SANCHEZ OSCAR ARMANDO</v>
      </c>
      <c r="X453" s="309">
        <f>VLOOKUP(V453,MOVIL!$D$7:BY522,6,0)</f>
        <v>3147160926</v>
      </c>
      <c r="Y453" s="336">
        <v>5786000</v>
      </c>
      <c r="Z453" s="181"/>
      <c r="AA453" s="181"/>
      <c r="AB453" s="182">
        <f t="shared" ref="AB453:AB455" si="500">Y453+(AA453*Z453)</f>
        <v>5786000</v>
      </c>
      <c r="AC453" s="181"/>
      <c r="AD453" s="181"/>
      <c r="AE453" s="181"/>
      <c r="AF453" s="309" t="str">
        <f>VLOOKUP(U453,MOVIL!$C:$CG,3,0)</f>
        <v>SOCIO</v>
      </c>
      <c r="AG453" s="110">
        <f>+AB453</f>
        <v>5786000</v>
      </c>
      <c r="AH453" s="110">
        <f t="shared" ref="AH453:AH454" si="501">+U453</f>
        <v>391</v>
      </c>
      <c r="AI453" s="182"/>
      <c r="AJ453" s="184" t="str">
        <f t="shared" si="499"/>
        <v>7,5%</v>
      </c>
      <c r="AK453" s="182">
        <f>+AI453*AJ453</f>
        <v>0</v>
      </c>
      <c r="AL453" s="182">
        <f>+AI453*3.5%</f>
        <v>0</v>
      </c>
      <c r="AM453" s="182">
        <f>+AI453*0.414%</f>
        <v>0</v>
      </c>
      <c r="AN453" s="182">
        <f>+AI453-AK453</f>
        <v>0</v>
      </c>
      <c r="AO453" s="182">
        <f>+AB453-AI453</f>
        <v>5786000</v>
      </c>
      <c r="AP453" s="182"/>
      <c r="AQ453" s="417"/>
    </row>
    <row r="454" spans="1:43" s="380" customFormat="1" ht="70.5" hidden="1" customHeight="1" x14ac:dyDescent="0.25">
      <c r="A454" s="175"/>
      <c r="B454" s="341" t="s">
        <v>2231</v>
      </c>
      <c r="C454" s="375" t="s">
        <v>2935</v>
      </c>
      <c r="D454" s="376">
        <v>45840</v>
      </c>
      <c r="E454" s="377">
        <v>292</v>
      </c>
      <c r="F454" s="378" t="s">
        <v>350</v>
      </c>
      <c r="G454" s="378" t="s">
        <v>2997</v>
      </c>
      <c r="H454" s="378" t="s">
        <v>1991</v>
      </c>
      <c r="I454" s="378" t="s">
        <v>1914</v>
      </c>
      <c r="J454" s="378">
        <v>1</v>
      </c>
      <c r="K454" s="378">
        <v>10</v>
      </c>
      <c r="L454" s="416">
        <v>45848</v>
      </c>
      <c r="M454" s="344">
        <v>0.27083333333333331</v>
      </c>
      <c r="N454" s="416">
        <v>45848</v>
      </c>
      <c r="O454" s="379">
        <v>0.5625</v>
      </c>
      <c r="P454" s="381" t="s">
        <v>2999</v>
      </c>
      <c r="Q454" s="378" t="s">
        <v>2313</v>
      </c>
      <c r="R454" s="179" t="s">
        <v>2998</v>
      </c>
      <c r="S454" s="393">
        <v>92232</v>
      </c>
      <c r="T454" s="393">
        <v>143501</v>
      </c>
      <c r="U454" s="336">
        <v>404</v>
      </c>
      <c r="V454" s="181" t="str">
        <f>VLOOKUP(U454,MOVIL!$C$7:CA521,2,0)</f>
        <v>LQK874</v>
      </c>
      <c r="W454" s="181" t="str">
        <f>VLOOKUP(U454,MOVIL!$C$7:$BX$200,5,0)</f>
        <v>DANIEL PENAGOS</v>
      </c>
      <c r="X454" s="309" t="str">
        <f>VLOOKUP(V454,MOVIL!$D$7:BY523,6,0)</f>
        <v>311 5399668</v>
      </c>
      <c r="Y454" s="336">
        <v>643824</v>
      </c>
      <c r="Z454" s="181"/>
      <c r="AA454" s="181"/>
      <c r="AB454" s="182">
        <f t="shared" si="500"/>
        <v>643824</v>
      </c>
      <c r="AC454" s="181"/>
      <c r="AD454" s="181"/>
      <c r="AE454" s="181"/>
      <c r="AF454" s="309" t="str">
        <f>VLOOKUP(U454,MOVIL!$C:$CG,3,0)</f>
        <v>PROPIO</v>
      </c>
      <c r="AG454" s="110"/>
      <c r="AH454" s="110">
        <f t="shared" si="501"/>
        <v>404</v>
      </c>
      <c r="AI454" s="182"/>
      <c r="AJ454" s="184" t="str">
        <f t="shared" si="499"/>
        <v>0%</v>
      </c>
      <c r="AK454" s="182"/>
      <c r="AL454" s="182"/>
      <c r="AM454" s="182"/>
      <c r="AN454" s="182"/>
      <c r="AO454" s="182"/>
      <c r="AP454" s="182"/>
      <c r="AQ454" s="417"/>
    </row>
    <row r="455" spans="1:43" s="380" customFormat="1" ht="16.5" hidden="1" customHeight="1" x14ac:dyDescent="0.25">
      <c r="A455" s="175"/>
      <c r="B455" s="341">
        <v>17</v>
      </c>
      <c r="C455" s="375" t="s">
        <v>2264</v>
      </c>
      <c r="D455" s="376">
        <v>45845</v>
      </c>
      <c r="E455" s="377">
        <v>103</v>
      </c>
      <c r="F455" s="378" t="s">
        <v>165</v>
      </c>
      <c r="G455" s="378" t="s">
        <v>165</v>
      </c>
      <c r="H455" s="378" t="s">
        <v>637</v>
      </c>
      <c r="I455" s="378" t="s">
        <v>2644</v>
      </c>
      <c r="J455" s="378">
        <v>1</v>
      </c>
      <c r="K455" s="378">
        <v>31</v>
      </c>
      <c r="L455" s="416">
        <v>45849</v>
      </c>
      <c r="M455" s="344">
        <v>0.25</v>
      </c>
      <c r="N455" s="416">
        <v>45849</v>
      </c>
      <c r="O455" s="379">
        <v>0.58333333333333337</v>
      </c>
      <c r="P455" s="381" t="s">
        <v>2315</v>
      </c>
      <c r="Q455" s="378">
        <v>3142850446</v>
      </c>
      <c r="R455" s="179" t="s">
        <v>2989</v>
      </c>
      <c r="S455" s="393"/>
      <c r="T455" s="393"/>
      <c r="U455" s="336"/>
      <c r="V455" s="181" t="e">
        <f>VLOOKUP(U455,MOVIL!$C$7:CA522,2,0)</f>
        <v>#N/A</v>
      </c>
      <c r="W455" s="181" t="e">
        <f>VLOOKUP(U455,MOVIL!$C$7:$BX$200,5,0)</f>
        <v>#N/A</v>
      </c>
      <c r="X455" s="309" t="e">
        <f>VLOOKUP(V455,MOVIL!$D$7:BY524,6,0)</f>
        <v>#N/A</v>
      </c>
      <c r="Y455" s="336">
        <v>1578000</v>
      </c>
      <c r="Z455" s="181"/>
      <c r="AA455" s="181"/>
      <c r="AB455" s="182">
        <f t="shared" si="500"/>
        <v>1578000</v>
      </c>
      <c r="AC455" s="181"/>
      <c r="AD455" s="181"/>
      <c r="AE455" s="181"/>
      <c r="AF455" s="309" t="e">
        <f>VLOOKUP(U455,MOVIL!$C:$CG,3,0)</f>
        <v>#N/A</v>
      </c>
      <c r="AG455" s="110"/>
      <c r="AH455" s="110"/>
      <c r="AI455" s="182"/>
      <c r="AJ455" s="184"/>
      <c r="AK455" s="182"/>
      <c r="AL455" s="182"/>
      <c r="AM455" s="182"/>
      <c r="AN455" s="182"/>
      <c r="AO455" s="182"/>
      <c r="AP455" s="182"/>
      <c r="AQ455" s="417"/>
    </row>
    <row r="456" spans="1:43" x14ac:dyDescent="0.25">
      <c r="AB456" s="526">
        <f>AB244+AB247+AB248+AB249+AB250+AB254+AB258+AB259+AB276+AB277+AB293+AB302+AB303+AB304+AB332+AB333+AB334+AB342+AB349+AB382+AB384+AB385+AB386+AB387+AB388+AB393+AB394+AB395+AB401</f>
        <v>121617512</v>
      </c>
      <c r="AC456" s="527" t="s">
        <v>3006</v>
      </c>
    </row>
    <row r="457" spans="1:43" x14ac:dyDescent="0.25">
      <c r="AC457" s="527"/>
    </row>
  </sheetData>
  <autoFilter ref="A7:AQ455" xr:uid="{7A6EBD8A-BAE5-4CA0-96A9-A25900FF0DAA}">
    <filterColumn colId="2">
      <filters>
        <filter val="FACULTAD CIENCIAS Y EDUCACIÓN"/>
      </filters>
    </filterColumn>
    <filterColumn colId="11">
      <filters>
        <dateGroupItem year="2025" month="6" dateTimeGrouping="month"/>
      </filters>
    </filterColumn>
  </autoFilter>
  <mergeCells count="9">
    <mergeCell ref="Z5:AA5"/>
    <mergeCell ref="A2:F2"/>
    <mergeCell ref="A3:F3"/>
    <mergeCell ref="A4:F4"/>
    <mergeCell ref="Z2:AA2"/>
    <mergeCell ref="Z3:AA3"/>
    <mergeCell ref="Z4:AA4"/>
    <mergeCell ref="W2:Y2"/>
    <mergeCell ref="W3:Y3"/>
  </mergeCells>
  <hyperlinks>
    <hyperlink ref="R101" r:id="rId1" xr:uid="{C07B4F87-C750-4A47-AAEC-8D9B45B5B00D}"/>
    <hyperlink ref="R100" r:id="rId2" xr:uid="{421BB818-0FF2-4294-8F6C-47A2FB0AB5C8}"/>
  </hyperlinks>
  <pageMargins left="0.12" right="0.37" top="0.47244094488188981" bottom="0.19685039370078741" header="0.15748031496062992" footer="0.11811023622047245"/>
  <pageSetup scale="75" orientation="landscape"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F84302-972B-4F5F-A021-82E2052F1AF7}">
  <dimension ref="B4:K12"/>
  <sheetViews>
    <sheetView workbookViewId="0">
      <selection activeCell="E6" sqref="E6"/>
    </sheetView>
  </sheetViews>
  <sheetFormatPr baseColWidth="10" defaultRowHeight="15" x14ac:dyDescent="0.25"/>
  <cols>
    <col min="2" max="2" width="11.28515625" customWidth="1"/>
    <col min="3" max="3" width="46.140625" bestFit="1" customWidth="1"/>
    <col min="4" max="4" width="12.7109375" bestFit="1" customWidth="1"/>
    <col min="5" max="5" width="12.7109375" customWidth="1"/>
    <col min="8" max="8" width="14.140625" customWidth="1"/>
  </cols>
  <sheetData>
    <row r="4" spans="2:11" ht="75" x14ac:dyDescent="0.25">
      <c r="B4" s="190" t="s">
        <v>1573</v>
      </c>
      <c r="C4" s="190" t="s">
        <v>1574</v>
      </c>
      <c r="D4" s="190" t="s">
        <v>1575</v>
      </c>
      <c r="E4" s="448" t="s">
        <v>2462</v>
      </c>
      <c r="F4" s="448" t="s">
        <v>2379</v>
      </c>
      <c r="G4" s="448" t="s">
        <v>2380</v>
      </c>
    </row>
    <row r="5" spans="2:11" x14ac:dyDescent="0.25">
      <c r="B5" s="186">
        <v>1408</v>
      </c>
      <c r="C5" s="186" t="s">
        <v>1576</v>
      </c>
      <c r="D5" s="187">
        <v>52000000</v>
      </c>
      <c r="E5" s="187">
        <v>29994462</v>
      </c>
      <c r="F5" s="187"/>
      <c r="G5" s="187"/>
    </row>
    <row r="6" spans="2:11" x14ac:dyDescent="0.25">
      <c r="B6" s="186">
        <v>1418</v>
      </c>
      <c r="C6" s="186" t="s">
        <v>1577</v>
      </c>
      <c r="D6" s="187">
        <v>365050000</v>
      </c>
      <c r="E6" s="454"/>
    </row>
    <row r="7" spans="2:11" x14ac:dyDescent="0.25">
      <c r="B7" s="186">
        <v>1419</v>
      </c>
      <c r="C7" s="186" t="s">
        <v>1578</v>
      </c>
      <c r="D7" s="187">
        <v>491065000</v>
      </c>
      <c r="E7" s="454">
        <v>103360208</v>
      </c>
    </row>
    <row r="8" spans="2:11" x14ac:dyDescent="0.25">
      <c r="B8" s="186">
        <v>1420</v>
      </c>
      <c r="C8" s="186" t="s">
        <v>1579</v>
      </c>
      <c r="D8" s="187">
        <v>620200000</v>
      </c>
      <c r="E8" s="454">
        <v>120243481</v>
      </c>
      <c r="K8" s="185"/>
    </row>
    <row r="9" spans="2:11" x14ac:dyDescent="0.25">
      <c r="B9" s="186">
        <v>1421</v>
      </c>
      <c r="C9" s="186" t="s">
        <v>1580</v>
      </c>
      <c r="D9" s="187">
        <v>130580000</v>
      </c>
      <c r="E9" s="454"/>
    </row>
    <row r="10" spans="2:11" x14ac:dyDescent="0.25">
      <c r="B10" s="186">
        <v>1422</v>
      </c>
      <c r="C10" s="186" t="s">
        <v>1581</v>
      </c>
      <c r="D10" s="187">
        <v>69940000</v>
      </c>
      <c r="E10" s="454">
        <v>19683618</v>
      </c>
    </row>
    <row r="11" spans="2:11" x14ac:dyDescent="0.25">
      <c r="B11" s="186">
        <v>1423</v>
      </c>
      <c r="C11" s="186" t="s">
        <v>1582</v>
      </c>
      <c r="D11" s="188">
        <v>289391000</v>
      </c>
      <c r="E11" s="454"/>
    </row>
    <row r="12" spans="2:11" x14ac:dyDescent="0.25">
      <c r="D12" s="189">
        <f>SUM(D5:D11)</f>
        <v>2018226000</v>
      </c>
      <c r="E12" s="189">
        <f>SUM(E5:E11)</f>
        <v>273281769</v>
      </c>
      <c r="H12" s="455">
        <f>+D12+E12</f>
        <v>2291507769</v>
      </c>
    </row>
  </sheetData>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E4E13-BC96-4647-AF08-186AC10D1A5D}">
  <dimension ref="A2:D176"/>
  <sheetViews>
    <sheetView workbookViewId="0">
      <selection activeCell="I20" sqref="I20"/>
    </sheetView>
  </sheetViews>
  <sheetFormatPr baseColWidth="10" defaultRowHeight="15" x14ac:dyDescent="0.25"/>
  <cols>
    <col min="1" max="1" width="29.85546875" customWidth="1"/>
    <col min="2" max="2" width="28.7109375" customWidth="1"/>
    <col min="4" max="4" width="13.85546875" customWidth="1"/>
  </cols>
  <sheetData>
    <row r="2" spans="1:4" ht="21" x14ac:dyDescent="0.25">
      <c r="A2" s="57" t="s">
        <v>20</v>
      </c>
      <c r="B2" s="57" t="s">
        <v>3003</v>
      </c>
      <c r="C2" s="57" t="s">
        <v>3004</v>
      </c>
      <c r="D2" s="57" t="s">
        <v>3005</v>
      </c>
    </row>
    <row r="3" spans="1:4" x14ac:dyDescent="0.25">
      <c r="A3" s="541" t="s">
        <v>2935</v>
      </c>
      <c r="B3" s="517" t="s">
        <v>2407</v>
      </c>
      <c r="C3" s="518">
        <v>4734000</v>
      </c>
      <c r="D3" s="542">
        <f>SUM(C3:C31)</f>
        <v>121617512</v>
      </c>
    </row>
    <row r="4" spans="1:4" x14ac:dyDescent="0.25">
      <c r="A4" s="541"/>
      <c r="B4" s="517" t="s">
        <v>2572</v>
      </c>
      <c r="C4" s="518">
        <v>2104000</v>
      </c>
      <c r="D4" s="541"/>
    </row>
    <row r="5" spans="1:4" x14ac:dyDescent="0.25">
      <c r="A5" s="541"/>
      <c r="B5" s="517" t="s">
        <v>2407</v>
      </c>
      <c r="C5" s="518">
        <v>2498500</v>
      </c>
      <c r="D5" s="541"/>
    </row>
    <row r="6" spans="1:4" ht="21" x14ac:dyDescent="0.25">
      <c r="A6" s="541"/>
      <c r="B6" s="517" t="s">
        <v>2573</v>
      </c>
      <c r="C6" s="518">
        <v>4047044</v>
      </c>
      <c r="D6" s="541"/>
    </row>
    <row r="7" spans="1:4" ht="21" x14ac:dyDescent="0.25">
      <c r="A7" s="541"/>
      <c r="B7" s="517" t="s">
        <v>2473</v>
      </c>
      <c r="C7" s="518">
        <v>3603100</v>
      </c>
      <c r="D7" s="541"/>
    </row>
    <row r="8" spans="1:4" x14ac:dyDescent="0.25">
      <c r="A8" s="541"/>
      <c r="B8" s="517" t="s">
        <v>2576</v>
      </c>
      <c r="C8" s="518">
        <v>3156000</v>
      </c>
      <c r="D8" s="541"/>
    </row>
    <row r="9" spans="1:4" x14ac:dyDescent="0.25">
      <c r="A9" s="541"/>
      <c r="B9" s="517" t="s">
        <v>2640</v>
      </c>
      <c r="C9" s="518">
        <v>4734000</v>
      </c>
      <c r="D9" s="541"/>
    </row>
    <row r="10" spans="1:4" x14ac:dyDescent="0.25">
      <c r="A10" s="541"/>
      <c r="B10" s="517" t="s">
        <v>2640</v>
      </c>
      <c r="C10" s="518">
        <v>4734000</v>
      </c>
      <c r="D10" s="541"/>
    </row>
    <row r="11" spans="1:4" ht="21" x14ac:dyDescent="0.25">
      <c r="A11" s="541"/>
      <c r="B11" s="517" t="s">
        <v>2468</v>
      </c>
      <c r="C11" s="518">
        <v>5260000</v>
      </c>
      <c r="D11" s="541"/>
    </row>
    <row r="12" spans="1:4" x14ac:dyDescent="0.25">
      <c r="A12" s="541"/>
      <c r="B12" s="517" t="s">
        <v>2136</v>
      </c>
      <c r="C12" s="518">
        <v>1607456</v>
      </c>
      <c r="D12" s="541"/>
    </row>
    <row r="13" spans="1:4" x14ac:dyDescent="0.25">
      <c r="A13" s="541"/>
      <c r="B13" s="517" t="s">
        <v>2488</v>
      </c>
      <c r="C13" s="518">
        <v>5786000</v>
      </c>
      <c r="D13" s="541"/>
    </row>
    <row r="14" spans="1:4" x14ac:dyDescent="0.25">
      <c r="A14" s="541"/>
      <c r="B14" s="517" t="s">
        <v>2639</v>
      </c>
      <c r="C14" s="518">
        <v>1420200</v>
      </c>
      <c r="D14" s="541"/>
    </row>
    <row r="15" spans="1:4" x14ac:dyDescent="0.25">
      <c r="A15" s="541"/>
      <c r="B15" s="517" t="s">
        <v>2398</v>
      </c>
      <c r="C15" s="518">
        <v>3393752</v>
      </c>
      <c r="D15" s="541"/>
    </row>
    <row r="16" spans="1:4" ht="21" x14ac:dyDescent="0.25">
      <c r="A16" s="541"/>
      <c r="B16" s="517" t="s">
        <v>2476</v>
      </c>
      <c r="C16" s="518">
        <v>1578000</v>
      </c>
      <c r="D16" s="541"/>
    </row>
    <row r="17" spans="1:4" ht="21" x14ac:dyDescent="0.25">
      <c r="A17" s="541"/>
      <c r="B17" s="517" t="s">
        <v>2371</v>
      </c>
      <c r="C17" s="518">
        <v>8361296</v>
      </c>
      <c r="D17" s="541"/>
    </row>
    <row r="18" spans="1:4" x14ac:dyDescent="0.25">
      <c r="A18" s="541"/>
      <c r="B18" s="517" t="s">
        <v>2484</v>
      </c>
      <c r="C18" s="518">
        <v>7364000</v>
      </c>
      <c r="D18" s="541"/>
    </row>
    <row r="19" spans="1:4" x14ac:dyDescent="0.25">
      <c r="A19" s="541"/>
      <c r="B19" s="517" t="s">
        <v>2639</v>
      </c>
      <c r="C19" s="518">
        <v>3997600</v>
      </c>
      <c r="D19" s="541"/>
    </row>
    <row r="20" spans="1:4" ht="31.5" x14ac:dyDescent="0.25">
      <c r="A20" s="541"/>
      <c r="B20" s="517" t="s">
        <v>2369</v>
      </c>
      <c r="C20" s="518">
        <v>1207696</v>
      </c>
      <c r="D20" s="541"/>
    </row>
    <row r="21" spans="1:4" x14ac:dyDescent="0.25">
      <c r="A21" s="541"/>
      <c r="B21" s="517" t="s">
        <v>2556</v>
      </c>
      <c r="C21" s="518">
        <v>1761048</v>
      </c>
      <c r="D21" s="541"/>
    </row>
    <row r="22" spans="1:4" ht="21" x14ac:dyDescent="0.25">
      <c r="A22" s="541"/>
      <c r="B22" s="517" t="s">
        <v>2554</v>
      </c>
      <c r="C22" s="518">
        <v>5233700</v>
      </c>
      <c r="D22" s="541"/>
    </row>
    <row r="23" spans="1:4" ht="21" x14ac:dyDescent="0.25">
      <c r="A23" s="541"/>
      <c r="B23" s="517" t="s">
        <v>2096</v>
      </c>
      <c r="C23" s="518">
        <v>4939140</v>
      </c>
      <c r="D23" s="541"/>
    </row>
    <row r="24" spans="1:4" ht="21" x14ac:dyDescent="0.25">
      <c r="A24" s="541"/>
      <c r="B24" s="517" t="s">
        <v>2096</v>
      </c>
      <c r="C24" s="518">
        <v>4939140</v>
      </c>
      <c r="D24" s="541"/>
    </row>
    <row r="25" spans="1:4" ht="21" x14ac:dyDescent="0.25">
      <c r="A25" s="541"/>
      <c r="B25" s="517" t="s">
        <v>2746</v>
      </c>
      <c r="C25" s="518">
        <v>7490240</v>
      </c>
      <c r="D25" s="541"/>
    </row>
    <row r="26" spans="1:4" ht="21" x14ac:dyDescent="0.25">
      <c r="A26" s="541"/>
      <c r="B26" s="517" t="s">
        <v>2751</v>
      </c>
      <c r="C26" s="518">
        <v>7679600</v>
      </c>
      <c r="D26" s="541"/>
    </row>
    <row r="27" spans="1:4" ht="21" x14ac:dyDescent="0.25">
      <c r="A27" s="541"/>
      <c r="B27" s="517" t="s">
        <v>2751</v>
      </c>
      <c r="C27" s="518">
        <v>7364000</v>
      </c>
      <c r="D27" s="541"/>
    </row>
    <row r="28" spans="1:4" ht="21" x14ac:dyDescent="0.25">
      <c r="A28" s="541"/>
      <c r="B28" s="517" t="s">
        <v>3001</v>
      </c>
      <c r="C28" s="518">
        <v>1578000</v>
      </c>
      <c r="D28" s="541"/>
    </row>
    <row r="29" spans="1:4" ht="72.75" customHeight="1" x14ac:dyDescent="0.25">
      <c r="A29" s="541"/>
      <c r="B29" s="517" t="s">
        <v>3002</v>
      </c>
      <c r="C29" s="518">
        <v>4734000</v>
      </c>
      <c r="D29" s="541"/>
    </row>
    <row r="30" spans="1:4" ht="31.5" x14ac:dyDescent="0.25">
      <c r="A30" s="541"/>
      <c r="B30" s="517" t="s">
        <v>3002</v>
      </c>
      <c r="C30" s="518">
        <v>4734000</v>
      </c>
      <c r="D30" s="541"/>
    </row>
    <row r="31" spans="1:4" x14ac:dyDescent="0.25">
      <c r="A31" s="541"/>
      <c r="B31" s="517" t="s">
        <v>2558</v>
      </c>
      <c r="C31" s="518">
        <v>1578000</v>
      </c>
      <c r="D31" s="541"/>
    </row>
    <row r="32" spans="1:4" x14ac:dyDescent="0.25">
      <c r="A32" s="543" t="s">
        <v>2222</v>
      </c>
      <c r="B32" s="517" t="s">
        <v>2691</v>
      </c>
      <c r="C32" s="518">
        <v>8363400</v>
      </c>
      <c r="D32" s="544">
        <f>SUM(C32:C35)</f>
        <v>39496000</v>
      </c>
    </row>
    <row r="33" spans="1:4" x14ac:dyDescent="0.25">
      <c r="A33" s="543"/>
      <c r="B33" s="517" t="s">
        <v>2629</v>
      </c>
      <c r="C33" s="518">
        <v>7600700</v>
      </c>
      <c r="D33" s="543"/>
    </row>
    <row r="34" spans="1:4" x14ac:dyDescent="0.25">
      <c r="A34" s="543"/>
      <c r="B34" s="517" t="s">
        <v>2628</v>
      </c>
      <c r="C34" s="519">
        <v>7153600</v>
      </c>
      <c r="D34" s="543"/>
    </row>
    <row r="35" spans="1:4" ht="21" x14ac:dyDescent="0.25">
      <c r="A35" s="543"/>
      <c r="B35" s="517" t="s">
        <v>2820</v>
      </c>
      <c r="C35" s="519">
        <v>16378300</v>
      </c>
      <c r="D35" s="543"/>
    </row>
    <row r="36" spans="1:4" ht="22.5" customHeight="1" x14ac:dyDescent="0.25">
      <c r="A36" s="543" t="s">
        <v>2936</v>
      </c>
      <c r="B36" s="517" t="s">
        <v>2527</v>
      </c>
      <c r="C36" s="518">
        <v>8731600</v>
      </c>
      <c r="D36" s="544">
        <f>SUM(C36:C49)</f>
        <v>88657300</v>
      </c>
    </row>
    <row r="37" spans="1:4" x14ac:dyDescent="0.25">
      <c r="A37" s="543"/>
      <c r="B37" s="517" t="s">
        <v>2532</v>
      </c>
      <c r="C37" s="518">
        <v>15751596</v>
      </c>
      <c r="D37" s="543"/>
    </row>
    <row r="38" spans="1:4" x14ac:dyDescent="0.25">
      <c r="A38" s="543"/>
      <c r="B38" s="517" t="s">
        <v>2551</v>
      </c>
      <c r="C38" s="518">
        <v>14691180</v>
      </c>
      <c r="D38" s="543"/>
    </row>
    <row r="39" spans="1:4" x14ac:dyDescent="0.25">
      <c r="A39" s="543"/>
      <c r="B39" s="517" t="s">
        <v>2563</v>
      </c>
      <c r="C39" s="518">
        <v>1499100</v>
      </c>
      <c r="D39" s="543"/>
    </row>
    <row r="40" spans="1:4" x14ac:dyDescent="0.25">
      <c r="A40" s="543"/>
      <c r="B40" s="517" t="s">
        <v>2688</v>
      </c>
      <c r="C40" s="518">
        <v>1982494</v>
      </c>
      <c r="D40" s="543"/>
    </row>
    <row r="41" spans="1:4" x14ac:dyDescent="0.25">
      <c r="A41" s="543"/>
      <c r="B41" s="517" t="s">
        <v>2688</v>
      </c>
      <c r="C41" s="518">
        <v>1982494</v>
      </c>
      <c r="D41" s="543"/>
    </row>
    <row r="42" spans="1:4" x14ac:dyDescent="0.25">
      <c r="A42" s="543"/>
      <c r="B42" s="517" t="s">
        <v>2688</v>
      </c>
      <c r="C42" s="518">
        <v>1982494</v>
      </c>
      <c r="D42" s="543"/>
    </row>
    <row r="43" spans="1:4" x14ac:dyDescent="0.25">
      <c r="A43" s="543"/>
      <c r="B43" s="517" t="s">
        <v>2688</v>
      </c>
      <c r="C43" s="518">
        <v>1982494</v>
      </c>
      <c r="D43" s="543"/>
    </row>
    <row r="44" spans="1:4" x14ac:dyDescent="0.25">
      <c r="A44" s="543"/>
      <c r="B44" s="517" t="s">
        <v>2699</v>
      </c>
      <c r="C44" s="518">
        <v>10453724</v>
      </c>
      <c r="D44" s="543"/>
    </row>
    <row r="45" spans="1:4" x14ac:dyDescent="0.25">
      <c r="A45" s="543"/>
      <c r="B45" s="517" t="s">
        <v>2699</v>
      </c>
      <c r="C45" s="518">
        <v>10453724</v>
      </c>
      <c r="D45" s="543"/>
    </row>
    <row r="46" spans="1:4" x14ac:dyDescent="0.25">
      <c r="A46" s="543"/>
      <c r="B46" s="517" t="s">
        <v>2699</v>
      </c>
      <c r="C46" s="518">
        <v>7153600</v>
      </c>
      <c r="D46" s="543"/>
    </row>
    <row r="47" spans="1:4" x14ac:dyDescent="0.25">
      <c r="A47" s="543"/>
      <c r="B47" s="517" t="s">
        <v>2704</v>
      </c>
      <c r="C47" s="518">
        <v>3497900</v>
      </c>
      <c r="D47" s="543"/>
    </row>
    <row r="48" spans="1:4" x14ac:dyDescent="0.25">
      <c r="A48" s="543"/>
      <c r="B48" s="517" t="s">
        <v>2563</v>
      </c>
      <c r="C48" s="518">
        <v>999400</v>
      </c>
      <c r="D48" s="543"/>
    </row>
    <row r="49" spans="1:4" ht="21" x14ac:dyDescent="0.25">
      <c r="A49" s="543"/>
      <c r="B49" s="517" t="s">
        <v>2840</v>
      </c>
      <c r="C49" s="518">
        <v>7495500</v>
      </c>
      <c r="D49" s="543"/>
    </row>
    <row r="50" spans="1:4" ht="31.5" x14ac:dyDescent="0.25">
      <c r="A50" s="546" t="s">
        <v>2937</v>
      </c>
      <c r="B50" s="517" t="s">
        <v>2500</v>
      </c>
      <c r="C50" s="518">
        <v>1578000</v>
      </c>
      <c r="D50" s="547">
        <f>SUM(C50:C60)</f>
        <v>66617928</v>
      </c>
    </row>
    <row r="51" spans="1:4" x14ac:dyDescent="0.25">
      <c r="A51" s="546"/>
      <c r="B51" s="517" t="s">
        <v>2431</v>
      </c>
      <c r="C51" s="518">
        <v>3773300</v>
      </c>
      <c r="D51" s="546"/>
    </row>
    <row r="52" spans="1:4" x14ac:dyDescent="0.25">
      <c r="A52" s="546"/>
      <c r="B52" s="517" t="s">
        <v>2431</v>
      </c>
      <c r="C52" s="518">
        <v>3773300</v>
      </c>
      <c r="D52" s="546"/>
    </row>
    <row r="53" spans="1:4" x14ac:dyDescent="0.25">
      <c r="A53" s="546"/>
      <c r="B53" s="517" t="s">
        <v>2705</v>
      </c>
      <c r="C53" s="518">
        <v>6995800</v>
      </c>
      <c r="D53" s="546"/>
    </row>
    <row r="54" spans="1:4" x14ac:dyDescent="0.25">
      <c r="A54" s="546"/>
      <c r="B54" s="517" t="s">
        <v>2705</v>
      </c>
      <c r="C54" s="518">
        <v>6995800</v>
      </c>
      <c r="D54" s="546"/>
    </row>
    <row r="55" spans="1:4" x14ac:dyDescent="0.25">
      <c r="A55" s="546"/>
      <c r="B55" s="517" t="s">
        <v>2707</v>
      </c>
      <c r="C55" s="518">
        <v>1499100</v>
      </c>
      <c r="D55" s="546"/>
    </row>
    <row r="56" spans="1:4" ht="21" x14ac:dyDescent="0.25">
      <c r="A56" s="546"/>
      <c r="B56" s="517" t="s">
        <v>2436</v>
      </c>
      <c r="C56" s="518">
        <v>2934028</v>
      </c>
      <c r="D56" s="546"/>
    </row>
    <row r="57" spans="1:4" ht="21" x14ac:dyDescent="0.25">
      <c r="A57" s="546"/>
      <c r="B57" s="517" t="s">
        <v>2774</v>
      </c>
      <c r="C57" s="518">
        <v>16378300</v>
      </c>
      <c r="D57" s="546"/>
    </row>
    <row r="58" spans="1:4" ht="21" x14ac:dyDescent="0.25">
      <c r="A58" s="546"/>
      <c r="B58" s="517" t="s">
        <v>2774</v>
      </c>
      <c r="C58" s="518">
        <v>16378300</v>
      </c>
      <c r="D58" s="546"/>
    </row>
    <row r="59" spans="1:4" x14ac:dyDescent="0.25">
      <c r="A59" s="546"/>
      <c r="B59" s="517" t="s">
        <v>2708</v>
      </c>
      <c r="C59" s="518">
        <v>4734000</v>
      </c>
      <c r="D59" s="546"/>
    </row>
    <row r="60" spans="1:4" x14ac:dyDescent="0.25">
      <c r="A60" s="546"/>
      <c r="B60" s="517" t="s">
        <v>2846</v>
      </c>
      <c r="C60" s="518">
        <v>1578000</v>
      </c>
      <c r="D60" s="546"/>
    </row>
    <row r="61" spans="1:4" x14ac:dyDescent="0.25">
      <c r="A61" s="548" t="s">
        <v>2264</v>
      </c>
      <c r="B61" s="520" t="s">
        <v>2546</v>
      </c>
      <c r="C61" s="521">
        <v>1541180</v>
      </c>
      <c r="D61" s="551">
        <f>SUM(C61:C70)</f>
        <v>27913768</v>
      </c>
    </row>
    <row r="62" spans="1:4" x14ac:dyDescent="0.25">
      <c r="A62" s="549"/>
      <c r="B62" s="520" t="s">
        <v>2536</v>
      </c>
      <c r="C62" s="521">
        <v>6995800</v>
      </c>
      <c r="D62" s="552"/>
    </row>
    <row r="63" spans="1:4" x14ac:dyDescent="0.25">
      <c r="A63" s="549"/>
      <c r="B63" s="520" t="s">
        <v>2536</v>
      </c>
      <c r="C63" s="521">
        <v>6995800</v>
      </c>
      <c r="D63" s="552"/>
    </row>
    <row r="64" spans="1:4" x14ac:dyDescent="0.25">
      <c r="A64" s="549"/>
      <c r="B64" s="520" t="s">
        <v>2546</v>
      </c>
      <c r="C64" s="521">
        <v>1578000</v>
      </c>
      <c r="D64" s="552"/>
    </row>
    <row r="65" spans="1:4" x14ac:dyDescent="0.25">
      <c r="A65" s="549"/>
      <c r="B65" s="520" t="s">
        <v>2722</v>
      </c>
      <c r="C65" s="521">
        <v>3997600</v>
      </c>
      <c r="D65" s="552"/>
    </row>
    <row r="66" spans="1:4" x14ac:dyDescent="0.25">
      <c r="A66" s="549"/>
      <c r="B66" s="520" t="s">
        <v>2833</v>
      </c>
      <c r="C66" s="521">
        <v>966788</v>
      </c>
      <c r="D66" s="552"/>
    </row>
    <row r="67" spans="1:4" x14ac:dyDescent="0.25">
      <c r="A67" s="549"/>
      <c r="B67" s="520" t="s">
        <v>2263</v>
      </c>
      <c r="C67" s="521">
        <v>1420200</v>
      </c>
      <c r="D67" s="552"/>
    </row>
    <row r="68" spans="1:4" x14ac:dyDescent="0.25">
      <c r="A68" s="549"/>
      <c r="B68" s="520" t="s">
        <v>2903</v>
      </c>
      <c r="C68" s="521">
        <v>1499100</v>
      </c>
      <c r="D68" s="552"/>
    </row>
    <row r="69" spans="1:4" x14ac:dyDescent="0.25">
      <c r="A69" s="549"/>
      <c r="B69" s="520" t="s">
        <v>2903</v>
      </c>
      <c r="C69" s="521">
        <v>1459650</v>
      </c>
      <c r="D69" s="552"/>
    </row>
    <row r="70" spans="1:4" x14ac:dyDescent="0.25">
      <c r="A70" s="550"/>
      <c r="B70" s="520" t="s">
        <v>2903</v>
      </c>
      <c r="C70" s="521">
        <v>1459650</v>
      </c>
      <c r="D70" s="553"/>
    </row>
    <row r="71" spans="1:4" x14ac:dyDescent="0.25">
      <c r="A71" s="554" t="s">
        <v>1896</v>
      </c>
      <c r="B71" s="520" t="s">
        <v>2519</v>
      </c>
      <c r="C71" s="521">
        <v>4471000</v>
      </c>
      <c r="D71" s="556">
        <f>SUM(C71:C175)</f>
        <v>276256052</v>
      </c>
    </row>
    <row r="72" spans="1:4" x14ac:dyDescent="0.25">
      <c r="A72" s="555"/>
      <c r="B72" s="520" t="s">
        <v>2077</v>
      </c>
      <c r="C72" s="521">
        <v>1420200</v>
      </c>
      <c r="D72" s="555"/>
    </row>
    <row r="73" spans="1:4" x14ac:dyDescent="0.25">
      <c r="A73" s="555"/>
      <c r="B73" s="520" t="s">
        <v>1923</v>
      </c>
      <c r="C73" s="521">
        <v>3313800</v>
      </c>
      <c r="D73" s="555"/>
    </row>
    <row r="74" spans="1:4" x14ac:dyDescent="0.25">
      <c r="A74" s="555"/>
      <c r="B74" s="520" t="s">
        <v>2506</v>
      </c>
      <c r="C74" s="521">
        <v>3787200</v>
      </c>
      <c r="D74" s="555"/>
    </row>
    <row r="75" spans="1:4" x14ac:dyDescent="0.25">
      <c r="A75" s="555"/>
      <c r="B75" s="520" t="s">
        <v>2506</v>
      </c>
      <c r="C75" s="521">
        <v>1893600</v>
      </c>
      <c r="D75" s="555"/>
    </row>
    <row r="76" spans="1:4" x14ac:dyDescent="0.25">
      <c r="A76" s="555"/>
      <c r="B76" s="520" t="s">
        <v>2506</v>
      </c>
      <c r="C76" s="521">
        <v>1893600</v>
      </c>
      <c r="D76" s="555"/>
    </row>
    <row r="77" spans="1:4" x14ac:dyDescent="0.25">
      <c r="A77" s="555"/>
      <c r="B77" s="520" t="s">
        <v>2521</v>
      </c>
      <c r="C77" s="521">
        <v>2367000</v>
      </c>
      <c r="D77" s="555"/>
    </row>
    <row r="78" spans="1:4" x14ac:dyDescent="0.25">
      <c r="A78" s="555"/>
      <c r="B78" s="520" t="s">
        <v>2523</v>
      </c>
      <c r="C78" s="521">
        <v>1052000</v>
      </c>
      <c r="D78" s="555"/>
    </row>
    <row r="79" spans="1:4" x14ac:dyDescent="0.25">
      <c r="A79" s="555"/>
      <c r="B79" s="520" t="s">
        <v>2525</v>
      </c>
      <c r="C79" s="521">
        <v>2945600</v>
      </c>
      <c r="D79" s="555"/>
    </row>
    <row r="80" spans="1:4" x14ac:dyDescent="0.25">
      <c r="A80" s="555"/>
      <c r="B80" s="520" t="s">
        <v>2502</v>
      </c>
      <c r="C80" s="521">
        <v>1499100</v>
      </c>
      <c r="D80" s="555"/>
    </row>
    <row r="81" spans="1:4" x14ac:dyDescent="0.25">
      <c r="A81" s="555"/>
      <c r="B81" s="520" t="s">
        <v>2447</v>
      </c>
      <c r="C81" s="521">
        <v>3787200</v>
      </c>
      <c r="D81" s="555"/>
    </row>
    <row r="82" spans="1:4" x14ac:dyDescent="0.25">
      <c r="A82" s="555"/>
      <c r="B82" s="520" t="s">
        <v>2077</v>
      </c>
      <c r="C82" s="521">
        <v>1499100</v>
      </c>
      <c r="D82" s="555"/>
    </row>
    <row r="83" spans="1:4" x14ac:dyDescent="0.25">
      <c r="A83" s="555"/>
      <c r="B83" s="520" t="s">
        <v>2509</v>
      </c>
      <c r="C83" s="521">
        <v>2630000</v>
      </c>
      <c r="D83" s="555"/>
    </row>
    <row r="84" spans="1:4" x14ac:dyDescent="0.25">
      <c r="A84" s="555"/>
      <c r="B84" s="520" t="s">
        <v>2515</v>
      </c>
      <c r="C84" s="521">
        <v>3497900</v>
      </c>
      <c r="D84" s="555"/>
    </row>
    <row r="85" spans="1:4" x14ac:dyDescent="0.25">
      <c r="A85" s="555"/>
      <c r="B85" s="520" t="s">
        <v>2517</v>
      </c>
      <c r="C85" s="521">
        <v>966788</v>
      </c>
      <c r="D85" s="555"/>
    </row>
    <row r="86" spans="1:4" x14ac:dyDescent="0.25">
      <c r="A86" s="555"/>
      <c r="B86" s="520" t="s">
        <v>2578</v>
      </c>
      <c r="C86" s="521">
        <v>1420000</v>
      </c>
      <c r="D86" s="555"/>
    </row>
    <row r="87" spans="1:4" x14ac:dyDescent="0.25">
      <c r="A87" s="555"/>
      <c r="B87" s="520" t="s">
        <v>2580</v>
      </c>
      <c r="C87" s="521">
        <v>1207696</v>
      </c>
      <c r="D87" s="555"/>
    </row>
    <row r="88" spans="1:4" x14ac:dyDescent="0.25">
      <c r="A88" s="555"/>
      <c r="B88" s="520" t="s">
        <v>1974</v>
      </c>
      <c r="C88" s="521">
        <v>2367000</v>
      </c>
      <c r="D88" s="555"/>
    </row>
    <row r="89" spans="1:4" x14ac:dyDescent="0.25">
      <c r="A89" s="555"/>
      <c r="B89" s="520" t="s">
        <v>2583</v>
      </c>
      <c r="C89" s="521">
        <v>1499100</v>
      </c>
      <c r="D89" s="555"/>
    </row>
    <row r="90" spans="1:4" x14ac:dyDescent="0.25">
      <c r="A90" s="555"/>
      <c r="B90" s="520" t="s">
        <v>2585</v>
      </c>
      <c r="C90" s="521">
        <v>946800</v>
      </c>
      <c r="D90" s="555"/>
    </row>
    <row r="91" spans="1:4" x14ac:dyDescent="0.25">
      <c r="A91" s="555"/>
      <c r="B91" s="520" t="s">
        <v>2587</v>
      </c>
      <c r="C91" s="521">
        <v>1207696</v>
      </c>
      <c r="D91" s="555"/>
    </row>
    <row r="92" spans="1:4" x14ac:dyDescent="0.25">
      <c r="A92" s="555"/>
      <c r="B92" s="520" t="s">
        <v>2588</v>
      </c>
      <c r="C92" s="521">
        <v>1704240</v>
      </c>
      <c r="D92" s="555"/>
    </row>
    <row r="93" spans="1:4" x14ac:dyDescent="0.25">
      <c r="A93" s="555"/>
      <c r="B93" s="520" t="s">
        <v>2590</v>
      </c>
      <c r="C93" s="521">
        <v>2630000</v>
      </c>
      <c r="D93" s="555"/>
    </row>
    <row r="94" spans="1:4" x14ac:dyDescent="0.25">
      <c r="A94" s="555"/>
      <c r="B94" s="520" t="s">
        <v>2523</v>
      </c>
      <c r="C94" s="521">
        <v>3545240</v>
      </c>
      <c r="D94" s="555"/>
    </row>
    <row r="95" spans="1:4" x14ac:dyDescent="0.25">
      <c r="A95" s="555"/>
      <c r="B95" s="520" t="s">
        <v>2593</v>
      </c>
      <c r="C95" s="521">
        <v>5496700</v>
      </c>
      <c r="D95" s="555"/>
    </row>
    <row r="96" spans="1:4" x14ac:dyDescent="0.25">
      <c r="A96" s="555"/>
      <c r="B96" s="520" t="s">
        <v>2682</v>
      </c>
      <c r="C96" s="521">
        <v>1798920</v>
      </c>
      <c r="D96" s="555"/>
    </row>
    <row r="97" spans="1:4" x14ac:dyDescent="0.25">
      <c r="A97" s="555"/>
      <c r="B97" s="520" t="s">
        <v>2587</v>
      </c>
      <c r="C97" s="521">
        <v>5496700</v>
      </c>
      <c r="D97" s="555"/>
    </row>
    <row r="98" spans="1:4" x14ac:dyDescent="0.25">
      <c r="A98" s="555"/>
      <c r="B98" s="520" t="s">
        <v>2509</v>
      </c>
      <c r="C98" s="521">
        <v>2012476</v>
      </c>
      <c r="D98" s="555"/>
    </row>
    <row r="99" spans="1:4" x14ac:dyDescent="0.25">
      <c r="A99" s="555"/>
      <c r="B99" s="520" t="s">
        <v>2597</v>
      </c>
      <c r="C99" s="521">
        <v>1609560</v>
      </c>
      <c r="D99" s="555"/>
    </row>
    <row r="100" spans="1:4" x14ac:dyDescent="0.25">
      <c r="A100" s="555"/>
      <c r="B100" s="520" t="s">
        <v>1906</v>
      </c>
      <c r="C100" s="521">
        <v>2817256</v>
      </c>
      <c r="D100" s="555"/>
    </row>
    <row r="101" spans="1:4" x14ac:dyDescent="0.25">
      <c r="A101" s="555"/>
      <c r="B101" s="520" t="s">
        <v>2599</v>
      </c>
      <c r="C101" s="521">
        <v>1578000</v>
      </c>
      <c r="D101" s="555"/>
    </row>
    <row r="102" spans="1:4" x14ac:dyDescent="0.25">
      <c r="A102" s="555"/>
      <c r="B102" s="520" t="s">
        <v>2599</v>
      </c>
      <c r="C102" s="521">
        <v>1578000</v>
      </c>
      <c r="D102" s="555"/>
    </row>
    <row r="103" spans="1:4" x14ac:dyDescent="0.25">
      <c r="A103" s="555"/>
      <c r="B103" s="520" t="s">
        <v>2599</v>
      </c>
      <c r="C103" s="521">
        <v>966788</v>
      </c>
      <c r="D103" s="555"/>
    </row>
    <row r="104" spans="1:4" x14ac:dyDescent="0.25">
      <c r="A104" s="555"/>
      <c r="B104" s="520" t="s">
        <v>2603</v>
      </c>
      <c r="C104" s="521">
        <v>3061320</v>
      </c>
      <c r="D104" s="555"/>
    </row>
    <row r="105" spans="1:4" x14ac:dyDescent="0.25">
      <c r="A105" s="555"/>
      <c r="B105" s="520" t="s">
        <v>2603</v>
      </c>
      <c r="C105" s="521">
        <v>3061320</v>
      </c>
      <c r="D105" s="555"/>
    </row>
    <row r="106" spans="1:4" x14ac:dyDescent="0.25">
      <c r="A106" s="555"/>
      <c r="B106" s="520" t="s">
        <v>2590</v>
      </c>
      <c r="C106" s="521">
        <v>2498500</v>
      </c>
      <c r="D106" s="555"/>
    </row>
    <row r="107" spans="1:4" x14ac:dyDescent="0.25">
      <c r="A107" s="555"/>
      <c r="B107" s="520" t="s">
        <v>1974</v>
      </c>
      <c r="C107" s="521">
        <v>1578000</v>
      </c>
      <c r="D107" s="555"/>
    </row>
    <row r="108" spans="1:4" x14ac:dyDescent="0.25">
      <c r="A108" s="555"/>
      <c r="B108" s="520" t="s">
        <v>2077</v>
      </c>
      <c r="C108" s="521">
        <v>1499100</v>
      </c>
      <c r="D108" s="555"/>
    </row>
    <row r="109" spans="1:4" x14ac:dyDescent="0.25">
      <c r="A109" s="555"/>
      <c r="B109" s="520" t="s">
        <v>2608</v>
      </c>
      <c r="C109" s="521">
        <v>2391196</v>
      </c>
      <c r="D109" s="555"/>
    </row>
    <row r="110" spans="1:4" x14ac:dyDescent="0.25">
      <c r="A110" s="555"/>
      <c r="B110" s="520" t="s">
        <v>2056</v>
      </c>
      <c r="C110" s="521">
        <v>3313800</v>
      </c>
      <c r="D110" s="555"/>
    </row>
    <row r="111" spans="1:4" x14ac:dyDescent="0.25">
      <c r="A111" s="555"/>
      <c r="B111" s="520" t="s">
        <v>2525</v>
      </c>
      <c r="C111" s="521">
        <v>3787200</v>
      </c>
      <c r="D111" s="555"/>
    </row>
    <row r="112" spans="1:4" x14ac:dyDescent="0.25">
      <c r="A112" s="555"/>
      <c r="B112" s="520" t="s">
        <v>2590</v>
      </c>
      <c r="C112" s="521">
        <v>2498500</v>
      </c>
      <c r="D112" s="555"/>
    </row>
    <row r="113" spans="1:4" x14ac:dyDescent="0.25">
      <c r="A113" s="555"/>
      <c r="B113" s="520" t="s">
        <v>2611</v>
      </c>
      <c r="C113" s="521">
        <v>1499100</v>
      </c>
      <c r="D113" s="555"/>
    </row>
    <row r="114" spans="1:4" x14ac:dyDescent="0.25">
      <c r="A114" s="555"/>
      <c r="B114" s="520" t="s">
        <v>2445</v>
      </c>
      <c r="C114" s="521">
        <v>2498500</v>
      </c>
      <c r="D114" s="555"/>
    </row>
    <row r="115" spans="1:4" x14ac:dyDescent="0.25">
      <c r="A115" s="555"/>
      <c r="B115" s="520" t="s">
        <v>2585</v>
      </c>
      <c r="C115" s="521">
        <v>999400</v>
      </c>
      <c r="D115" s="555"/>
    </row>
    <row r="116" spans="1:4" x14ac:dyDescent="0.25">
      <c r="A116" s="555"/>
      <c r="B116" s="520" t="s">
        <v>2613</v>
      </c>
      <c r="C116" s="521">
        <v>2367000</v>
      </c>
      <c r="D116" s="555"/>
    </row>
    <row r="117" spans="1:4" x14ac:dyDescent="0.25">
      <c r="A117" s="555"/>
      <c r="B117" s="520" t="s">
        <v>2069</v>
      </c>
      <c r="C117" s="521">
        <v>1578000</v>
      </c>
      <c r="D117" s="555"/>
    </row>
    <row r="118" spans="1:4" x14ac:dyDescent="0.25">
      <c r="A118" s="555"/>
      <c r="B118" s="520" t="s">
        <v>2590</v>
      </c>
      <c r="C118" s="521">
        <v>2630000</v>
      </c>
      <c r="D118" s="555"/>
    </row>
    <row r="119" spans="1:4" x14ac:dyDescent="0.25">
      <c r="A119" s="555"/>
      <c r="B119" s="520" t="s">
        <v>2617</v>
      </c>
      <c r="C119" s="521">
        <v>1578000</v>
      </c>
      <c r="D119" s="555"/>
    </row>
    <row r="120" spans="1:4" x14ac:dyDescent="0.25">
      <c r="A120" s="555"/>
      <c r="B120" s="520" t="s">
        <v>2619</v>
      </c>
      <c r="C120" s="521">
        <v>2630000</v>
      </c>
      <c r="D120" s="555"/>
    </row>
    <row r="121" spans="1:4" x14ac:dyDescent="0.25">
      <c r="A121" s="555"/>
      <c r="B121" s="520" t="s">
        <v>2621</v>
      </c>
      <c r="C121" s="521">
        <v>1578000</v>
      </c>
      <c r="D121" s="555"/>
    </row>
    <row r="122" spans="1:4" x14ac:dyDescent="0.25">
      <c r="A122" s="555"/>
      <c r="B122" s="520" t="s">
        <v>2623</v>
      </c>
      <c r="C122" s="521">
        <v>1578000</v>
      </c>
      <c r="D122" s="555"/>
    </row>
    <row r="123" spans="1:4" x14ac:dyDescent="0.25">
      <c r="A123" s="555"/>
      <c r="B123" s="520" t="s">
        <v>2626</v>
      </c>
      <c r="C123" s="521">
        <v>1420200</v>
      </c>
      <c r="D123" s="555"/>
    </row>
    <row r="124" spans="1:4" x14ac:dyDescent="0.25">
      <c r="A124" s="555"/>
      <c r="B124" s="520" t="s">
        <v>1906</v>
      </c>
      <c r="C124" s="521">
        <v>1207696</v>
      </c>
      <c r="D124" s="555"/>
    </row>
    <row r="125" spans="1:4" x14ac:dyDescent="0.25">
      <c r="A125" s="555"/>
      <c r="B125" s="520" t="s">
        <v>2587</v>
      </c>
      <c r="C125" s="521">
        <v>6995800</v>
      </c>
      <c r="D125" s="555"/>
    </row>
    <row r="126" spans="1:4" x14ac:dyDescent="0.25">
      <c r="A126" s="555"/>
      <c r="B126" s="520" t="s">
        <v>1923</v>
      </c>
      <c r="C126" s="521">
        <v>6154200</v>
      </c>
      <c r="D126" s="555"/>
    </row>
    <row r="127" spans="1:4" x14ac:dyDescent="0.25">
      <c r="A127" s="555"/>
      <c r="B127" s="520" t="s">
        <v>2056</v>
      </c>
      <c r="C127" s="521">
        <v>1499100</v>
      </c>
      <c r="D127" s="555"/>
    </row>
    <row r="128" spans="1:4" x14ac:dyDescent="0.25">
      <c r="A128" s="555"/>
      <c r="B128" s="520" t="s">
        <v>2056</v>
      </c>
      <c r="C128" s="521">
        <v>1499100</v>
      </c>
      <c r="D128" s="555"/>
    </row>
    <row r="129" spans="1:4" x14ac:dyDescent="0.25">
      <c r="A129" s="555"/>
      <c r="B129" s="520" t="s">
        <v>2651</v>
      </c>
      <c r="C129" s="521">
        <v>1585364</v>
      </c>
      <c r="D129" s="555"/>
    </row>
    <row r="130" spans="1:4" x14ac:dyDescent="0.25">
      <c r="A130" s="555"/>
      <c r="B130" s="520" t="s">
        <v>2797</v>
      </c>
      <c r="C130" s="521">
        <v>1578000</v>
      </c>
      <c r="D130" s="555"/>
    </row>
    <row r="131" spans="1:4" x14ac:dyDescent="0.25">
      <c r="A131" s="555"/>
      <c r="B131" s="520" t="s">
        <v>2798</v>
      </c>
      <c r="C131" s="521">
        <v>5260000</v>
      </c>
      <c r="D131" s="555"/>
    </row>
    <row r="132" spans="1:4" x14ac:dyDescent="0.25">
      <c r="A132" s="555"/>
      <c r="B132" s="520" t="s">
        <v>2599</v>
      </c>
      <c r="C132" s="521">
        <v>4260600</v>
      </c>
      <c r="D132" s="555"/>
    </row>
    <row r="133" spans="1:4" x14ac:dyDescent="0.25">
      <c r="A133" s="555"/>
      <c r="B133" s="520" t="s">
        <v>2599</v>
      </c>
      <c r="C133" s="521">
        <v>4260600</v>
      </c>
      <c r="D133" s="555"/>
    </row>
    <row r="134" spans="1:4" x14ac:dyDescent="0.25">
      <c r="A134" s="555"/>
      <c r="B134" s="520" t="s">
        <v>2655</v>
      </c>
      <c r="C134" s="521">
        <v>5496700</v>
      </c>
      <c r="D134" s="555"/>
    </row>
    <row r="135" spans="1:4" x14ac:dyDescent="0.25">
      <c r="A135" s="555"/>
      <c r="B135" s="520" t="s">
        <v>2657</v>
      </c>
      <c r="C135" s="521">
        <v>1578000</v>
      </c>
      <c r="D135" s="555"/>
    </row>
    <row r="136" spans="1:4" x14ac:dyDescent="0.25">
      <c r="A136" s="555"/>
      <c r="B136" s="520" t="s">
        <v>2797</v>
      </c>
      <c r="C136" s="521">
        <v>1499100</v>
      </c>
      <c r="D136" s="555"/>
    </row>
    <row r="137" spans="1:4" x14ac:dyDescent="0.25">
      <c r="A137" s="555"/>
      <c r="B137" s="520" t="s">
        <v>2799</v>
      </c>
      <c r="C137" s="521">
        <v>1578000</v>
      </c>
      <c r="D137" s="555"/>
    </row>
    <row r="138" spans="1:4" x14ac:dyDescent="0.25">
      <c r="A138" s="555"/>
      <c r="B138" s="520" t="s">
        <v>2659</v>
      </c>
      <c r="C138" s="522">
        <v>3313800</v>
      </c>
      <c r="D138" s="555"/>
    </row>
    <row r="139" spans="1:4" x14ac:dyDescent="0.25">
      <c r="A139" s="555"/>
      <c r="B139" s="520" t="s">
        <v>2603</v>
      </c>
      <c r="C139" s="521">
        <v>3313800</v>
      </c>
      <c r="D139" s="555"/>
    </row>
    <row r="140" spans="1:4" x14ac:dyDescent="0.25">
      <c r="A140" s="555"/>
      <c r="B140" s="520" t="s">
        <v>2662</v>
      </c>
      <c r="C140" s="521">
        <v>4136464</v>
      </c>
      <c r="D140" s="555"/>
    </row>
    <row r="141" spans="1:4" x14ac:dyDescent="0.25">
      <c r="A141" s="555"/>
      <c r="B141" s="520" t="s">
        <v>1920</v>
      </c>
      <c r="C141" s="521">
        <v>2367000</v>
      </c>
      <c r="D141" s="555"/>
    </row>
    <row r="142" spans="1:4" x14ac:dyDescent="0.25">
      <c r="A142" s="555"/>
      <c r="B142" s="520" t="s">
        <v>1920</v>
      </c>
      <c r="C142" s="521">
        <v>2367000</v>
      </c>
      <c r="D142" s="555"/>
    </row>
    <row r="143" spans="1:4" x14ac:dyDescent="0.25">
      <c r="A143" s="555"/>
      <c r="B143" s="520" t="s">
        <v>2797</v>
      </c>
      <c r="C143" s="521">
        <v>1420200</v>
      </c>
      <c r="D143" s="555"/>
    </row>
    <row r="144" spans="1:4" x14ac:dyDescent="0.25">
      <c r="A144" s="555"/>
      <c r="B144" s="520" t="s">
        <v>2664</v>
      </c>
      <c r="C144" s="521">
        <v>2630000</v>
      </c>
      <c r="D144" s="555"/>
    </row>
    <row r="145" spans="1:4" x14ac:dyDescent="0.25">
      <c r="A145" s="555"/>
      <c r="B145" s="520" t="s">
        <v>2445</v>
      </c>
      <c r="C145" s="521">
        <v>1499100</v>
      </c>
      <c r="D145" s="555"/>
    </row>
    <row r="146" spans="1:4" x14ac:dyDescent="0.25">
      <c r="A146" s="555"/>
      <c r="B146" s="520" t="s">
        <v>2666</v>
      </c>
      <c r="C146" s="521">
        <v>12492500</v>
      </c>
      <c r="D146" s="555"/>
    </row>
    <row r="147" spans="1:4" x14ac:dyDescent="0.25">
      <c r="A147" s="555"/>
      <c r="B147" s="520" t="s">
        <v>2623</v>
      </c>
      <c r="C147" s="521">
        <v>1499100</v>
      </c>
      <c r="D147" s="555"/>
    </row>
    <row r="148" spans="1:4" x14ac:dyDescent="0.25">
      <c r="A148" s="555"/>
      <c r="B148" s="520" t="s">
        <v>2800</v>
      </c>
      <c r="C148" s="521">
        <v>4260600</v>
      </c>
      <c r="D148" s="555"/>
    </row>
    <row r="149" spans="1:4" x14ac:dyDescent="0.25">
      <c r="A149" s="555"/>
      <c r="B149" s="520" t="s">
        <v>2797</v>
      </c>
      <c r="C149" s="521">
        <v>1499100</v>
      </c>
      <c r="D149" s="555"/>
    </row>
    <row r="150" spans="1:4" x14ac:dyDescent="0.25">
      <c r="A150" s="555"/>
      <c r="B150" s="520" t="s">
        <v>2626</v>
      </c>
      <c r="C150" s="521">
        <v>1420200</v>
      </c>
      <c r="D150" s="555"/>
    </row>
    <row r="151" spans="1:4" x14ac:dyDescent="0.25">
      <c r="A151" s="555"/>
      <c r="B151" s="520" t="s">
        <v>2065</v>
      </c>
      <c r="C151" s="521">
        <v>1499100</v>
      </c>
      <c r="D151" s="555"/>
    </row>
    <row r="152" spans="1:4" x14ac:dyDescent="0.25">
      <c r="A152" s="555"/>
      <c r="B152" s="520" t="s">
        <v>2802</v>
      </c>
      <c r="C152" s="521">
        <v>5207400</v>
      </c>
      <c r="D152" s="555"/>
    </row>
    <row r="153" spans="1:4" x14ac:dyDescent="0.25">
      <c r="A153" s="555"/>
      <c r="B153" s="520" t="s">
        <v>2802</v>
      </c>
      <c r="C153" s="521">
        <v>5207400</v>
      </c>
      <c r="D153" s="555"/>
    </row>
    <row r="154" spans="1:4" x14ac:dyDescent="0.25">
      <c r="A154" s="555"/>
      <c r="B154" s="520" t="s">
        <v>1923</v>
      </c>
      <c r="C154" s="521">
        <v>6154200</v>
      </c>
      <c r="D154" s="555"/>
    </row>
    <row r="155" spans="1:4" x14ac:dyDescent="0.25">
      <c r="A155" s="555"/>
      <c r="B155" s="520" t="s">
        <v>2803</v>
      </c>
      <c r="C155" s="521">
        <v>2367000</v>
      </c>
      <c r="D155" s="555"/>
    </row>
    <row r="156" spans="1:4" x14ac:dyDescent="0.25">
      <c r="A156" s="555"/>
      <c r="B156" s="520" t="s">
        <v>1920</v>
      </c>
      <c r="C156" s="521">
        <v>2498500</v>
      </c>
      <c r="D156" s="555"/>
    </row>
    <row r="157" spans="1:4" x14ac:dyDescent="0.25">
      <c r="A157" s="555"/>
      <c r="B157" s="520" t="s">
        <v>2805</v>
      </c>
      <c r="C157" s="521">
        <v>1420200</v>
      </c>
      <c r="D157" s="555"/>
    </row>
    <row r="158" spans="1:4" x14ac:dyDescent="0.25">
      <c r="A158" s="555"/>
      <c r="B158" s="520" t="s">
        <v>2798</v>
      </c>
      <c r="C158" s="521">
        <v>1207696</v>
      </c>
      <c r="D158" s="555"/>
    </row>
    <row r="159" spans="1:4" x14ac:dyDescent="0.25">
      <c r="A159" s="555"/>
      <c r="B159" s="520" t="s">
        <v>2799</v>
      </c>
      <c r="C159" s="521">
        <v>2367000</v>
      </c>
      <c r="D159" s="555"/>
    </row>
    <row r="160" spans="1:4" x14ac:dyDescent="0.25">
      <c r="A160" s="555"/>
      <c r="B160" s="520" t="s">
        <v>2807</v>
      </c>
      <c r="C160" s="521">
        <v>1499100</v>
      </c>
      <c r="D160" s="555"/>
    </row>
    <row r="161" spans="1:4" x14ac:dyDescent="0.25">
      <c r="A161" s="555"/>
      <c r="B161" s="520" t="s">
        <v>2803</v>
      </c>
      <c r="C161" s="521">
        <v>1420200</v>
      </c>
      <c r="D161" s="555"/>
    </row>
    <row r="162" spans="1:4" x14ac:dyDescent="0.25">
      <c r="A162" s="555"/>
      <c r="B162" s="520" t="s">
        <v>2808</v>
      </c>
      <c r="C162" s="521">
        <v>1578000</v>
      </c>
      <c r="D162" s="555"/>
    </row>
    <row r="163" spans="1:4" x14ac:dyDescent="0.25">
      <c r="A163" s="555"/>
      <c r="B163" s="520" t="s">
        <v>2807</v>
      </c>
      <c r="C163" s="521">
        <v>1499100</v>
      </c>
      <c r="D163" s="555"/>
    </row>
    <row r="164" spans="1:4" x14ac:dyDescent="0.25">
      <c r="A164" s="555"/>
      <c r="B164" s="520" t="s">
        <v>2809</v>
      </c>
      <c r="C164" s="521">
        <v>3497900</v>
      </c>
      <c r="D164" s="555"/>
    </row>
    <row r="165" spans="1:4" x14ac:dyDescent="0.25">
      <c r="A165" s="555"/>
      <c r="B165" s="520" t="s">
        <v>2809</v>
      </c>
      <c r="C165" s="521">
        <v>3497900</v>
      </c>
      <c r="D165" s="555"/>
    </row>
    <row r="166" spans="1:4" x14ac:dyDescent="0.25">
      <c r="A166" s="555"/>
      <c r="B166" s="520" t="s">
        <v>2060</v>
      </c>
      <c r="C166" s="521">
        <v>1578000</v>
      </c>
      <c r="D166" s="555"/>
    </row>
    <row r="167" spans="1:4" x14ac:dyDescent="0.25">
      <c r="A167" s="555"/>
      <c r="B167" s="520" t="s">
        <v>2808</v>
      </c>
      <c r="C167" s="521">
        <v>1578000</v>
      </c>
      <c r="D167" s="555"/>
    </row>
    <row r="168" spans="1:4" x14ac:dyDescent="0.25">
      <c r="A168" s="555"/>
      <c r="B168" s="520" t="s">
        <v>2056</v>
      </c>
      <c r="C168" s="521">
        <v>2945600</v>
      </c>
      <c r="D168" s="555"/>
    </row>
    <row r="169" spans="1:4" x14ac:dyDescent="0.25">
      <c r="A169" s="555"/>
      <c r="B169" s="520" t="s">
        <v>2670</v>
      </c>
      <c r="C169" s="521">
        <v>1610612</v>
      </c>
      <c r="D169" s="555"/>
    </row>
    <row r="170" spans="1:4" x14ac:dyDescent="0.25">
      <c r="A170" s="555"/>
      <c r="B170" s="520" t="s">
        <v>2810</v>
      </c>
      <c r="C170" s="521">
        <v>966788</v>
      </c>
      <c r="D170" s="555"/>
    </row>
    <row r="171" spans="1:4" x14ac:dyDescent="0.25">
      <c r="A171" s="555"/>
      <c r="B171" s="520" t="s">
        <v>2848</v>
      </c>
      <c r="C171" s="521">
        <v>2254436</v>
      </c>
      <c r="D171" s="555"/>
    </row>
    <row r="172" spans="1:4" x14ac:dyDescent="0.25">
      <c r="A172" s="555"/>
      <c r="B172" s="520" t="s">
        <v>2811</v>
      </c>
      <c r="C172" s="521">
        <v>4208000</v>
      </c>
      <c r="D172" s="555"/>
    </row>
    <row r="173" spans="1:4" x14ac:dyDescent="0.25">
      <c r="A173" s="555"/>
      <c r="B173" s="520" t="s">
        <v>2065</v>
      </c>
      <c r="C173" s="521">
        <v>1578000</v>
      </c>
      <c r="D173" s="555"/>
    </row>
    <row r="174" spans="1:4" x14ac:dyDescent="0.25">
      <c r="A174" s="555"/>
      <c r="B174" s="520" t="s">
        <v>2802</v>
      </c>
      <c r="C174" s="521">
        <v>5496700</v>
      </c>
      <c r="D174" s="555"/>
    </row>
    <row r="175" spans="1:4" x14ac:dyDescent="0.25">
      <c r="A175" s="555"/>
      <c r="B175" s="523" t="s">
        <v>2802</v>
      </c>
      <c r="C175" s="524">
        <v>5496700</v>
      </c>
      <c r="D175" s="555"/>
    </row>
    <row r="176" spans="1:4" x14ac:dyDescent="0.25">
      <c r="A176" s="545" t="s">
        <v>351</v>
      </c>
      <c r="B176" s="545"/>
      <c r="C176" s="545"/>
      <c r="D176" s="525">
        <f>SUM(D3:D175)</f>
        <v>620558560</v>
      </c>
    </row>
  </sheetData>
  <mergeCells count="13">
    <mergeCell ref="A176:C176"/>
    <mergeCell ref="A50:A60"/>
    <mergeCell ref="D50:D60"/>
    <mergeCell ref="A61:A70"/>
    <mergeCell ref="D61:D70"/>
    <mergeCell ref="A71:A175"/>
    <mergeCell ref="D71:D175"/>
    <mergeCell ref="A3:A31"/>
    <mergeCell ref="D3:D31"/>
    <mergeCell ref="A32:A35"/>
    <mergeCell ref="D32:D35"/>
    <mergeCell ref="A36:A49"/>
    <mergeCell ref="D36:D4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2B4F0-9FF4-41F7-A6B3-702C4ED90F94}">
  <dimension ref="A1:CB210"/>
  <sheetViews>
    <sheetView workbookViewId="0">
      <pane ySplit="6" topLeftCell="A188" activePane="bottomLeft" state="frozen"/>
      <selection pane="bottomLeft" activeCell="J208" sqref="J208"/>
    </sheetView>
  </sheetViews>
  <sheetFormatPr baseColWidth="10" defaultColWidth="11.42578125" defaultRowHeight="13.5" outlineLevelCol="1" x14ac:dyDescent="0.3"/>
  <cols>
    <col min="1" max="1" width="3.5703125" style="204" customWidth="1"/>
    <col min="2" max="2" width="7.140625" style="205" customWidth="1"/>
    <col min="3" max="3" width="5.85546875" style="204" bestFit="1" customWidth="1"/>
    <col min="4" max="4" width="9.85546875" style="195" customWidth="1"/>
    <col min="5" max="5" width="14.7109375" style="203" bestFit="1" customWidth="1"/>
    <col min="6" max="6" width="9.85546875" style="195" customWidth="1"/>
    <col min="7" max="7" width="37.28515625" style="195" bestFit="1" customWidth="1"/>
    <col min="8" max="8" width="36" style="195" bestFit="1" customWidth="1"/>
    <col min="9" max="9" width="9.85546875" style="195" customWidth="1"/>
    <col min="10" max="10" width="21" style="201" bestFit="1" customWidth="1"/>
    <col min="11" max="11" width="13.85546875" style="191" hidden="1" customWidth="1" outlineLevel="1"/>
    <col min="12" max="12" width="18" style="191" hidden="1" customWidth="1" outlineLevel="1"/>
    <col min="13" max="13" width="9.28515625" style="191" hidden="1" customWidth="1" outlineLevel="1"/>
    <col min="14" max="14" width="9.42578125" style="191" hidden="1" customWidth="1" outlineLevel="1"/>
    <col min="15" max="15" width="8.5703125" style="195" hidden="1" customWidth="1" outlineLevel="1"/>
    <col min="16" max="16" width="9" style="195" customWidth="1" collapsed="1"/>
    <col min="17" max="17" width="16.7109375" style="191" hidden="1" customWidth="1" outlineLevel="1"/>
    <col min="18" max="18" width="14" style="191" customWidth="1" collapsed="1"/>
    <col min="19" max="19" width="17.5703125" style="202" hidden="1" customWidth="1" outlineLevel="1"/>
    <col min="20" max="20" width="19.85546875" style="193" hidden="1" customWidth="1" outlineLevel="1"/>
    <col min="21" max="21" width="8" style="195" hidden="1" customWidth="1" outlineLevel="1"/>
    <col min="22" max="22" width="8" style="195" customWidth="1" collapsed="1"/>
    <col min="23" max="23" width="7.5703125" style="195" hidden="1" customWidth="1" outlineLevel="1"/>
    <col min="24" max="24" width="11.42578125" style="193" collapsed="1"/>
    <col min="25" max="26" width="11.42578125" style="201"/>
    <col min="27" max="27" width="11.42578125" style="193" hidden="1" customWidth="1" outlineLevel="1"/>
    <col min="28" max="28" width="11.42578125" style="195" hidden="1" customWidth="1" outlineLevel="1"/>
    <col min="29" max="29" width="7.85546875" style="195" hidden="1" customWidth="1" outlineLevel="1"/>
    <col min="30" max="30" width="10.28515625" style="160" customWidth="1" collapsed="1"/>
    <col min="31" max="31" width="13.85546875" style="195" hidden="1" customWidth="1" outlineLevel="1"/>
    <col min="32" max="32" width="12.7109375" style="196" hidden="1" customWidth="1" outlineLevel="1"/>
    <col min="33" max="33" width="10.7109375" style="196" customWidth="1" collapsed="1"/>
    <col min="34" max="34" width="12.140625" style="160" customWidth="1"/>
    <col min="35" max="35" width="11.42578125" style="193" hidden="1" customWidth="1" outlineLevel="1"/>
    <col min="36" max="36" width="11.42578125" style="196" hidden="1" customWidth="1" outlineLevel="1"/>
    <col min="37" max="37" width="11.42578125" style="196" collapsed="1"/>
    <col min="38" max="38" width="12" style="200" customWidth="1"/>
    <col min="39" max="39" width="11.42578125" style="199" hidden="1" customWidth="1" outlineLevel="1"/>
    <col min="40" max="40" width="12.5703125" style="196" hidden="1" customWidth="1" outlineLevel="1"/>
    <col min="41" max="41" width="10.7109375" style="196" customWidth="1" collapsed="1"/>
    <col min="42" max="42" width="20" style="198" customWidth="1"/>
    <col min="43" max="43" width="18.140625" style="191" hidden="1" customWidth="1" outlineLevel="1"/>
    <col min="44" max="44" width="11.42578125" style="196" hidden="1" customWidth="1" outlineLevel="1"/>
    <col min="45" max="45" width="11.42578125" style="196" collapsed="1"/>
    <col min="46" max="46" width="18.5703125" style="197" hidden="1" customWidth="1" outlineLevel="1"/>
    <col min="47" max="47" width="11.42578125" style="196" hidden="1" customWidth="1" outlineLevel="1"/>
    <col min="48" max="48" width="13.28515625" style="196" hidden="1" customWidth="1" outlineLevel="1"/>
    <col min="49" max="49" width="14.28515625" style="195" hidden="1" customWidth="1" outlineLevel="1"/>
    <col min="50" max="50" width="11.28515625" style="193" hidden="1" customWidth="1" outlineLevel="1"/>
    <col min="51" max="52" width="9.28515625" style="194" hidden="1" customWidth="1" outlineLevel="1"/>
    <col min="53" max="53" width="14.140625" style="193" hidden="1" customWidth="1" outlineLevel="1"/>
    <col min="54" max="54" width="32" style="159" customWidth="1" collapsed="1"/>
    <col min="55" max="55" width="10.85546875" style="159" hidden="1" customWidth="1" outlineLevel="1"/>
    <col min="56" max="56" width="13.85546875" style="159" hidden="1" customWidth="1" outlineLevel="1"/>
    <col min="57" max="57" width="19.5703125" style="159" hidden="1" customWidth="1" outlineLevel="1"/>
    <col min="58" max="58" width="41" style="159" hidden="1" customWidth="1" outlineLevel="1"/>
    <col min="59" max="59" width="13.7109375" style="159" hidden="1" customWidth="1" outlineLevel="1"/>
    <col min="60" max="60" width="32" style="159" customWidth="1" collapsed="1"/>
    <col min="61" max="61" width="13.85546875" style="159" hidden="1" customWidth="1" outlineLevel="1"/>
    <col min="62" max="62" width="17.42578125" style="159" hidden="1" customWidth="1" outlineLevel="1"/>
    <col min="63" max="63" width="8.7109375" style="159" hidden="1" customWidth="1" outlineLevel="1"/>
    <col min="64" max="64" width="14" style="159" hidden="1" customWidth="1" outlineLevel="1"/>
    <col min="65" max="65" width="32" style="159" customWidth="1" collapsed="1"/>
    <col min="66" max="68" width="9.7109375" style="159" hidden="1" customWidth="1" outlineLevel="1"/>
    <col min="69" max="69" width="11.42578125" style="191" hidden="1" customWidth="1" outlineLevel="1" collapsed="1"/>
    <col min="70" max="70" width="15.28515625" style="191" hidden="1" customWidth="1" outlineLevel="1"/>
    <col min="71" max="71" width="14.85546875" style="191" hidden="1" customWidth="1" outlineLevel="1"/>
    <col min="72" max="73" width="11.42578125" style="191" hidden="1" customWidth="1" outlineLevel="1"/>
    <col min="74" max="74" width="11.42578125" style="192" hidden="1" customWidth="1" outlineLevel="1"/>
    <col min="75" max="75" width="12.42578125" style="191" hidden="1" customWidth="1" outlineLevel="1"/>
    <col min="76" max="79" width="11.42578125" style="191" hidden="1" customWidth="1" outlineLevel="1"/>
    <col min="80" max="80" width="20.5703125" style="191" bestFit="1" customWidth="1" collapsed="1"/>
    <col min="81" max="16384" width="11.42578125" style="191"/>
  </cols>
  <sheetData>
    <row r="1" spans="1:80" x14ac:dyDescent="0.3">
      <c r="A1" s="205"/>
      <c r="C1" s="205"/>
      <c r="E1" s="301"/>
      <c r="L1" s="296" t="s">
        <v>1892</v>
      </c>
      <c r="M1" s="296"/>
      <c r="N1" s="296"/>
      <c r="O1" s="296"/>
      <c r="P1" s="296"/>
      <c r="Q1" s="296"/>
      <c r="R1" s="296"/>
      <c r="S1" s="296"/>
      <c r="T1" s="298"/>
      <c r="U1" s="296"/>
      <c r="V1" s="296"/>
      <c r="W1" s="296"/>
      <c r="X1" s="296"/>
      <c r="Y1" s="296"/>
      <c r="Z1" s="296"/>
      <c r="AA1" s="296"/>
      <c r="AB1" s="296"/>
      <c r="AC1" s="296"/>
      <c r="AD1" s="300"/>
      <c r="AE1" s="299"/>
      <c r="AF1" s="300"/>
      <c r="AG1" s="300"/>
      <c r="AH1" s="300"/>
      <c r="AI1" s="296"/>
      <c r="AJ1" s="300"/>
      <c r="AK1" s="300"/>
      <c r="AL1" s="300"/>
      <c r="AM1" s="296"/>
      <c r="AN1" s="300"/>
      <c r="AO1" s="300"/>
      <c r="AP1" s="300"/>
      <c r="AQ1" s="296"/>
      <c r="AR1" s="300"/>
      <c r="AS1" s="300"/>
      <c r="AT1" s="298"/>
      <c r="AU1" s="300"/>
      <c r="AV1" s="300"/>
      <c r="AW1" s="299"/>
      <c r="AX1" s="298"/>
      <c r="AY1" s="297"/>
      <c r="AZ1" s="297"/>
      <c r="BA1" s="296"/>
      <c r="BB1" s="295"/>
      <c r="BC1" s="295"/>
      <c r="BD1" s="295"/>
      <c r="BE1" s="295"/>
      <c r="BF1" s="295"/>
      <c r="BG1" s="295"/>
      <c r="BH1" s="295"/>
      <c r="BI1" s="295"/>
      <c r="BJ1" s="295"/>
      <c r="BK1" s="295"/>
      <c r="BL1" s="295"/>
      <c r="BM1" s="295"/>
      <c r="BN1" s="295"/>
      <c r="BO1" s="295"/>
      <c r="BP1" s="295"/>
    </row>
    <row r="2" spans="1:80" ht="14.25" thickBot="1" x14ac:dyDescent="0.35">
      <c r="A2" s="205"/>
      <c r="C2" s="205"/>
      <c r="E2" s="301"/>
      <c r="L2" s="296"/>
      <c r="M2" s="296"/>
      <c r="N2" s="296"/>
      <c r="O2" s="296"/>
      <c r="P2" s="296"/>
      <c r="Q2" s="296"/>
      <c r="R2" s="296"/>
      <c r="S2" s="296"/>
      <c r="T2" s="298"/>
      <c r="U2" s="296"/>
      <c r="V2" s="296"/>
      <c r="W2" s="296"/>
      <c r="X2" s="296"/>
      <c r="Y2" s="296"/>
      <c r="Z2" s="296"/>
      <c r="AA2" s="296"/>
      <c r="AB2" s="296"/>
      <c r="AC2" s="296"/>
      <c r="AD2" s="300"/>
      <c r="AE2" s="299"/>
      <c r="AF2" s="300"/>
      <c r="AG2" s="300"/>
      <c r="AH2" s="300"/>
      <c r="AI2" s="296"/>
      <c r="AJ2" s="300"/>
      <c r="AK2" s="300"/>
      <c r="AL2" s="300"/>
      <c r="AM2" s="296"/>
      <c r="AN2" s="300"/>
      <c r="AO2" s="300"/>
      <c r="AP2" s="300"/>
      <c r="AQ2" s="296"/>
      <c r="AR2" s="300"/>
      <c r="AS2" s="300"/>
      <c r="AT2" s="298"/>
      <c r="AU2" s="300"/>
      <c r="AV2" s="300"/>
      <c r="AW2" s="299"/>
      <c r="AX2" s="298"/>
      <c r="AY2" s="297"/>
      <c r="AZ2" s="297"/>
      <c r="BA2" s="296"/>
      <c r="BB2" s="295"/>
      <c r="BC2" s="295"/>
      <c r="BD2" s="295"/>
      <c r="BE2" s="295"/>
      <c r="BF2" s="295"/>
      <c r="BG2" s="295"/>
      <c r="BH2" s="295"/>
      <c r="BI2" s="295"/>
      <c r="BJ2" s="295"/>
      <c r="BK2" s="295"/>
      <c r="BL2" s="295"/>
      <c r="BM2" s="295"/>
      <c r="BN2" s="295"/>
      <c r="BO2" s="295"/>
      <c r="BP2" s="295"/>
    </row>
    <row r="3" spans="1:80" x14ac:dyDescent="0.3">
      <c r="A3" s="205"/>
      <c r="C3" s="269"/>
      <c r="D3" s="294">
        <v>208</v>
      </c>
      <c r="E3" s="269" t="s">
        <v>1891</v>
      </c>
      <c r="F3" s="294"/>
      <c r="G3" s="294"/>
      <c r="H3" s="294"/>
      <c r="I3" s="294"/>
      <c r="J3" s="293"/>
      <c r="K3" s="292" t="s">
        <v>1890</v>
      </c>
      <c r="L3" s="291"/>
      <c r="M3" s="291"/>
      <c r="N3" s="291"/>
      <c r="O3" s="291"/>
      <c r="P3" s="291"/>
      <c r="Q3" s="291"/>
      <c r="R3" s="291"/>
      <c r="S3" s="291"/>
      <c r="T3" s="291"/>
      <c r="U3" s="291"/>
      <c r="V3" s="291"/>
      <c r="W3" s="291"/>
      <c r="X3" s="291"/>
      <c r="Y3" s="291"/>
      <c r="Z3" s="291"/>
      <c r="AA3" s="291"/>
      <c r="AB3" s="291"/>
      <c r="AC3" s="290"/>
      <c r="AD3" s="289" t="s">
        <v>1889</v>
      </c>
      <c r="AE3" s="288"/>
      <c r="AF3" s="288"/>
      <c r="AG3" s="288"/>
      <c r="AH3" s="288"/>
      <c r="AI3" s="288"/>
      <c r="AJ3" s="288"/>
      <c r="AK3" s="288"/>
      <c r="AL3" s="288"/>
      <c r="AM3" s="288"/>
      <c r="AN3" s="288"/>
      <c r="AO3" s="288"/>
      <c r="AP3" s="288"/>
      <c r="AQ3" s="288"/>
      <c r="AR3" s="288"/>
      <c r="AS3" s="287"/>
      <c r="AT3" s="286" t="s">
        <v>1888</v>
      </c>
      <c r="AU3" s="285"/>
      <c r="AV3" s="284"/>
      <c r="AW3" s="283" t="s">
        <v>1887</v>
      </c>
      <c r="AX3" s="282"/>
      <c r="AY3" s="281"/>
      <c r="AZ3" s="280"/>
      <c r="BA3" s="279" t="s">
        <v>1886</v>
      </c>
      <c r="BB3" s="278"/>
      <c r="BC3" s="278"/>
      <c r="BD3" s="278"/>
      <c r="BE3" s="278"/>
      <c r="BF3" s="278"/>
      <c r="BG3" s="278"/>
      <c r="BH3" s="278"/>
      <c r="BI3" s="278"/>
      <c r="BJ3" s="278"/>
      <c r="BK3" s="278"/>
      <c r="BL3" s="278"/>
      <c r="BM3" s="278"/>
      <c r="BN3" s="278"/>
      <c r="BO3" s="278"/>
      <c r="BP3" s="277"/>
      <c r="BQ3" s="276" t="s">
        <v>1885</v>
      </c>
      <c r="BR3" s="275"/>
      <c r="BS3" s="275"/>
      <c r="BT3" s="275"/>
      <c r="BU3" s="275"/>
      <c r="BV3" s="274"/>
      <c r="BW3" s="276" t="s">
        <v>1884</v>
      </c>
      <c r="BX3" s="275"/>
      <c r="BY3" s="275"/>
      <c r="BZ3" s="275"/>
      <c r="CA3" s="274"/>
    </row>
    <row r="4" spans="1:80" x14ac:dyDescent="0.3">
      <c r="A4" s="205"/>
      <c r="C4" s="205"/>
      <c r="D4" s="205"/>
      <c r="E4" s="205"/>
      <c r="F4" s="205"/>
      <c r="G4" s="205"/>
      <c r="H4" s="205"/>
      <c r="I4" s="205"/>
      <c r="J4" s="273"/>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c r="AQ4" s="205"/>
      <c r="AR4" s="205"/>
      <c r="AS4" s="205"/>
      <c r="AT4" s="205"/>
      <c r="AU4" s="205"/>
      <c r="AV4" s="205"/>
      <c r="AW4" s="205"/>
      <c r="AX4" s="205"/>
      <c r="AY4" s="272"/>
      <c r="AZ4" s="272"/>
      <c r="BA4" s="205"/>
      <c r="BB4" s="205"/>
      <c r="BC4" s="205"/>
      <c r="BD4" s="205"/>
      <c r="BE4" s="205"/>
      <c r="BF4" s="205"/>
      <c r="BG4" s="205"/>
      <c r="BH4" s="205"/>
      <c r="BI4" s="205"/>
      <c r="BJ4" s="205"/>
      <c r="BK4" s="205"/>
      <c r="BL4" s="205"/>
      <c r="BM4" s="205"/>
      <c r="BN4" s="205"/>
      <c r="BO4" s="205"/>
      <c r="BP4" s="205"/>
      <c r="BQ4" s="205"/>
      <c r="BR4" s="205"/>
      <c r="BS4" s="205"/>
      <c r="BT4" s="205"/>
      <c r="BU4" s="205"/>
      <c r="BV4" s="205"/>
      <c r="BW4" s="205"/>
      <c r="BX4" s="205"/>
      <c r="BY4" s="205"/>
      <c r="BZ4" s="205"/>
      <c r="CA4" s="205"/>
    </row>
    <row r="5" spans="1:80" s="195" customFormat="1" x14ac:dyDescent="0.3">
      <c r="A5" s="204"/>
      <c r="B5" s="204"/>
      <c r="C5" s="204">
        <v>1</v>
      </c>
      <c r="D5" s="195">
        <v>2</v>
      </c>
      <c r="F5" s="557" t="s">
        <v>388</v>
      </c>
      <c r="G5" s="557"/>
      <c r="H5" s="557"/>
      <c r="I5" s="557"/>
      <c r="J5" s="557"/>
      <c r="K5" s="195">
        <v>3</v>
      </c>
      <c r="L5" s="195">
        <v>4</v>
      </c>
      <c r="M5" s="195">
        <v>5</v>
      </c>
      <c r="N5" s="195">
        <v>6</v>
      </c>
      <c r="O5" s="195">
        <v>7</v>
      </c>
      <c r="P5" s="195">
        <v>8</v>
      </c>
      <c r="Q5" s="195">
        <v>9</v>
      </c>
      <c r="R5" s="195">
        <v>10</v>
      </c>
      <c r="S5" s="195">
        <v>11</v>
      </c>
      <c r="T5" s="195">
        <v>12</v>
      </c>
      <c r="U5" s="195">
        <v>13</v>
      </c>
      <c r="V5" s="195">
        <v>14</v>
      </c>
      <c r="W5" s="195">
        <v>15</v>
      </c>
      <c r="X5" s="195">
        <v>16</v>
      </c>
      <c r="Y5" s="204">
        <v>17</v>
      </c>
      <c r="Z5" s="195">
        <v>18</v>
      </c>
      <c r="AA5" s="195">
        <v>19</v>
      </c>
      <c r="AB5" s="195">
        <v>20</v>
      </c>
      <c r="AC5" s="195">
        <v>21</v>
      </c>
      <c r="AD5" s="195">
        <v>22</v>
      </c>
      <c r="AE5" s="195">
        <v>23</v>
      </c>
      <c r="AF5" s="195">
        <v>24</v>
      </c>
      <c r="AG5" s="195">
        <v>25</v>
      </c>
      <c r="AH5" s="195">
        <v>26</v>
      </c>
      <c r="AI5" s="195">
        <v>27</v>
      </c>
      <c r="AJ5" s="195">
        <v>28</v>
      </c>
      <c r="AK5" s="195">
        <v>29</v>
      </c>
      <c r="AL5" s="195">
        <v>30</v>
      </c>
      <c r="AM5" s="195">
        <v>31</v>
      </c>
      <c r="AN5" s="195">
        <v>32</v>
      </c>
      <c r="AO5" s="204">
        <v>33</v>
      </c>
      <c r="AP5" s="195">
        <v>34</v>
      </c>
      <c r="AQ5" s="195">
        <v>35</v>
      </c>
      <c r="AR5" s="195">
        <v>36</v>
      </c>
      <c r="AS5" s="195">
        <v>37</v>
      </c>
      <c r="AT5" s="195">
        <v>38</v>
      </c>
      <c r="AU5" s="195">
        <v>39</v>
      </c>
      <c r="AV5" s="195">
        <v>40</v>
      </c>
      <c r="AW5" s="195">
        <v>41</v>
      </c>
      <c r="AX5" s="195">
        <v>42</v>
      </c>
      <c r="AY5" s="195">
        <v>43</v>
      </c>
      <c r="AZ5" s="195">
        <v>44</v>
      </c>
      <c r="BA5" s="195">
        <v>45</v>
      </c>
      <c r="BB5" s="195">
        <v>46</v>
      </c>
      <c r="BC5" s="195">
        <v>47</v>
      </c>
      <c r="BD5" s="195">
        <v>48</v>
      </c>
      <c r="BE5" s="204">
        <v>49</v>
      </c>
      <c r="BF5" s="195">
        <v>50</v>
      </c>
      <c r="BG5" s="195">
        <v>51</v>
      </c>
      <c r="BH5" s="195">
        <v>52</v>
      </c>
      <c r="BI5" s="195">
        <v>53</v>
      </c>
      <c r="BJ5" s="195">
        <v>54</v>
      </c>
      <c r="BK5" s="195">
        <v>55</v>
      </c>
      <c r="BL5" s="195">
        <v>56</v>
      </c>
      <c r="BM5" s="195">
        <v>57</v>
      </c>
      <c r="BN5" s="195">
        <v>58</v>
      </c>
      <c r="BO5" s="195">
        <v>59</v>
      </c>
      <c r="BP5" s="195">
        <v>60</v>
      </c>
      <c r="BQ5" s="195">
        <v>61</v>
      </c>
      <c r="BR5" s="195">
        <v>62</v>
      </c>
      <c r="BS5" s="195">
        <v>63</v>
      </c>
      <c r="BT5" s="195">
        <v>64</v>
      </c>
      <c r="BU5" s="204">
        <v>65</v>
      </c>
      <c r="BV5" s="195">
        <v>66</v>
      </c>
      <c r="BW5" s="195">
        <v>67</v>
      </c>
      <c r="BX5" s="195">
        <v>68</v>
      </c>
      <c r="BY5" s="195">
        <v>69</v>
      </c>
      <c r="BZ5" s="195">
        <v>70</v>
      </c>
      <c r="CA5" s="195">
        <v>71</v>
      </c>
      <c r="CB5" s="191"/>
    </row>
    <row r="6" spans="1:80" s="261" customFormat="1" ht="30" customHeight="1" x14ac:dyDescent="0.3">
      <c r="A6" s="269" t="s">
        <v>1883</v>
      </c>
      <c r="B6" s="269" t="s">
        <v>451</v>
      </c>
      <c r="C6" s="269" t="s">
        <v>407</v>
      </c>
      <c r="D6" s="269" t="s">
        <v>387</v>
      </c>
      <c r="E6" s="268" t="s">
        <v>1557</v>
      </c>
      <c r="F6" s="271" t="s">
        <v>1882</v>
      </c>
      <c r="G6" s="271" t="s">
        <v>1532</v>
      </c>
      <c r="H6" s="271" t="s">
        <v>1881</v>
      </c>
      <c r="I6" s="271" t="s">
        <v>389</v>
      </c>
      <c r="J6" s="270" t="s">
        <v>1880</v>
      </c>
      <c r="K6" s="269" t="s">
        <v>408</v>
      </c>
      <c r="L6" s="268" t="s">
        <v>409</v>
      </c>
      <c r="M6" s="268" t="s">
        <v>410</v>
      </c>
      <c r="N6" s="268" t="s">
        <v>1879</v>
      </c>
      <c r="O6" s="268" t="s">
        <v>1878</v>
      </c>
      <c r="P6" s="268" t="s">
        <v>411</v>
      </c>
      <c r="Q6" s="268" t="s">
        <v>412</v>
      </c>
      <c r="R6" s="268" t="s">
        <v>413</v>
      </c>
      <c r="S6" s="268" t="s">
        <v>414</v>
      </c>
      <c r="T6" s="268" t="s">
        <v>415</v>
      </c>
      <c r="U6" s="268" t="s">
        <v>1531</v>
      </c>
      <c r="V6" s="268" t="s">
        <v>416</v>
      </c>
      <c r="W6" s="268" t="s">
        <v>417</v>
      </c>
      <c r="X6" s="268" t="s">
        <v>1877</v>
      </c>
      <c r="Y6" s="268" t="s">
        <v>418</v>
      </c>
      <c r="Z6" s="268" t="s">
        <v>419</v>
      </c>
      <c r="AA6" s="268" t="s">
        <v>420</v>
      </c>
      <c r="AB6" s="268" t="s">
        <v>421</v>
      </c>
      <c r="AC6" s="268" t="s">
        <v>1876</v>
      </c>
      <c r="AD6" s="267" t="s">
        <v>422</v>
      </c>
      <c r="AE6" s="267" t="s">
        <v>423</v>
      </c>
      <c r="AF6" s="267" t="s">
        <v>424</v>
      </c>
      <c r="AG6" s="267" t="s">
        <v>425</v>
      </c>
      <c r="AH6" s="267" t="s">
        <v>426</v>
      </c>
      <c r="AI6" s="267" t="s">
        <v>427</v>
      </c>
      <c r="AJ6" s="267" t="s">
        <v>428</v>
      </c>
      <c r="AK6" s="267" t="s">
        <v>429</v>
      </c>
      <c r="AL6" s="267" t="s">
        <v>430</v>
      </c>
      <c r="AM6" s="267" t="s">
        <v>427</v>
      </c>
      <c r="AN6" s="267" t="s">
        <v>431</v>
      </c>
      <c r="AO6" s="267" t="s">
        <v>432</v>
      </c>
      <c r="AP6" s="267" t="s">
        <v>433</v>
      </c>
      <c r="AQ6" s="267" t="s">
        <v>427</v>
      </c>
      <c r="AR6" s="267" t="s">
        <v>1875</v>
      </c>
      <c r="AS6" s="267" t="s">
        <v>1874</v>
      </c>
      <c r="AT6" s="266" t="s">
        <v>1873</v>
      </c>
      <c r="AU6" s="266" t="s">
        <v>1872</v>
      </c>
      <c r="AV6" s="266" t="s">
        <v>1871</v>
      </c>
      <c r="AW6" s="265" t="s">
        <v>1870</v>
      </c>
      <c r="AX6" s="265" t="s">
        <v>1869</v>
      </c>
      <c r="AY6" s="265" t="s">
        <v>1868</v>
      </c>
      <c r="AZ6" s="265" t="s">
        <v>1867</v>
      </c>
      <c r="BA6" s="264" t="s">
        <v>434</v>
      </c>
      <c r="BB6" s="264" t="s">
        <v>435</v>
      </c>
      <c r="BC6" s="264" t="s">
        <v>436</v>
      </c>
      <c r="BD6" s="264" t="s">
        <v>437</v>
      </c>
      <c r="BE6" s="264" t="s">
        <v>438</v>
      </c>
      <c r="BF6" s="264" t="s">
        <v>439</v>
      </c>
      <c r="BG6" s="264" t="s">
        <v>440</v>
      </c>
      <c r="BH6" s="264" t="s">
        <v>441</v>
      </c>
      <c r="BI6" s="264" t="s">
        <v>442</v>
      </c>
      <c r="BJ6" s="264" t="s">
        <v>443</v>
      </c>
      <c r="BK6" s="264" t="s">
        <v>444</v>
      </c>
      <c r="BL6" s="264" t="s">
        <v>445</v>
      </c>
      <c r="BM6" s="264" t="s">
        <v>446</v>
      </c>
      <c r="BN6" s="264" t="s">
        <v>447</v>
      </c>
      <c r="BO6" s="264" t="s">
        <v>448</v>
      </c>
      <c r="BP6" s="264" t="s">
        <v>449</v>
      </c>
      <c r="BQ6" s="263" t="s">
        <v>450</v>
      </c>
      <c r="BR6" s="263" t="s">
        <v>1866</v>
      </c>
      <c r="BS6" s="263" t="s">
        <v>1865</v>
      </c>
      <c r="BT6" s="263" t="s">
        <v>1864</v>
      </c>
      <c r="BU6" s="263" t="s">
        <v>1863</v>
      </c>
      <c r="BV6" s="263" t="s">
        <v>1862</v>
      </c>
      <c r="BW6" s="262" t="s">
        <v>1861</v>
      </c>
      <c r="BX6" s="262" t="s">
        <v>1860</v>
      </c>
      <c r="BY6" s="262" t="s">
        <v>1859</v>
      </c>
      <c r="BZ6" s="262">
        <v>4</v>
      </c>
      <c r="CA6" s="262">
        <v>5</v>
      </c>
      <c r="CB6" s="191"/>
    </row>
    <row r="7" spans="1:80" ht="13.5" customHeight="1" x14ac:dyDescent="0.3">
      <c r="A7" s="219">
        <v>201</v>
      </c>
      <c r="B7" s="147" t="s">
        <v>463</v>
      </c>
      <c r="C7" s="146">
        <v>30</v>
      </c>
      <c r="D7" s="230" t="s">
        <v>1515</v>
      </c>
      <c r="E7" s="145" t="s">
        <v>591</v>
      </c>
      <c r="F7" s="218">
        <v>79404095</v>
      </c>
      <c r="G7" s="218" t="s">
        <v>1544</v>
      </c>
      <c r="H7" s="218" t="s">
        <v>1858</v>
      </c>
      <c r="I7" s="218">
        <v>3168326611</v>
      </c>
      <c r="J7" s="217">
        <v>45389</v>
      </c>
      <c r="K7" s="129" t="s">
        <v>845</v>
      </c>
      <c r="L7" s="129" t="s">
        <v>1516</v>
      </c>
      <c r="M7" s="129" t="s">
        <v>453</v>
      </c>
      <c r="N7" s="130">
        <v>2999</v>
      </c>
      <c r="O7" s="130">
        <v>2024</v>
      </c>
      <c r="P7" s="130">
        <v>2025</v>
      </c>
      <c r="Q7" s="129" t="s">
        <v>454</v>
      </c>
      <c r="R7" s="129" t="s">
        <v>545</v>
      </c>
      <c r="S7" s="131" t="s">
        <v>1517</v>
      </c>
      <c r="T7" s="142" t="s">
        <v>1518</v>
      </c>
      <c r="U7" s="130">
        <v>28</v>
      </c>
      <c r="V7" s="130">
        <v>27</v>
      </c>
      <c r="W7" s="130">
        <v>2</v>
      </c>
      <c r="X7" s="132" t="s">
        <v>456</v>
      </c>
      <c r="Y7" s="133">
        <v>45400</v>
      </c>
      <c r="Z7" s="133">
        <v>45397</v>
      </c>
      <c r="AA7" s="132" t="s">
        <v>469</v>
      </c>
      <c r="AB7" s="130">
        <v>10031565576</v>
      </c>
      <c r="AC7" s="134">
        <v>28</v>
      </c>
      <c r="AD7" s="135">
        <v>427560</v>
      </c>
      <c r="AE7" s="130" t="s">
        <v>458</v>
      </c>
      <c r="AF7" s="136">
        <v>45400</v>
      </c>
      <c r="AG7" s="137">
        <v>46130</v>
      </c>
      <c r="AH7" s="135">
        <v>11101000608</v>
      </c>
      <c r="AI7" s="132" t="s">
        <v>459</v>
      </c>
      <c r="AJ7" s="136">
        <v>45398</v>
      </c>
      <c r="AK7" s="138">
        <v>45713</v>
      </c>
      <c r="AL7" s="216">
        <v>13061001309</v>
      </c>
      <c r="AM7" s="129" t="s">
        <v>459</v>
      </c>
      <c r="AN7" s="136">
        <v>45481</v>
      </c>
      <c r="AO7" s="138">
        <v>45846</v>
      </c>
      <c r="AP7" s="139">
        <v>39015069</v>
      </c>
      <c r="AQ7" s="211" t="s">
        <v>700</v>
      </c>
      <c r="AR7" s="136">
        <v>45395</v>
      </c>
      <c r="AS7" s="137">
        <v>45759</v>
      </c>
      <c r="AT7" s="140" t="s">
        <v>809</v>
      </c>
      <c r="AU7" s="127">
        <v>45416</v>
      </c>
      <c r="AV7" s="138">
        <v>45476</v>
      </c>
      <c r="AW7" s="135" t="s">
        <v>809</v>
      </c>
      <c r="AX7" s="140" t="s">
        <v>809</v>
      </c>
      <c r="AY7" s="215">
        <v>45397</v>
      </c>
      <c r="AZ7" s="214">
        <v>46127</v>
      </c>
      <c r="BA7" s="235">
        <v>19123265</v>
      </c>
      <c r="BB7" s="142" t="s">
        <v>611</v>
      </c>
      <c r="BC7" s="143">
        <v>3118830</v>
      </c>
      <c r="BD7" s="151">
        <v>3203001319</v>
      </c>
      <c r="BE7" s="132" t="s">
        <v>513</v>
      </c>
      <c r="BF7" s="171" t="s">
        <v>612</v>
      </c>
      <c r="BG7" s="212"/>
      <c r="BH7" s="142"/>
      <c r="BI7" s="151"/>
      <c r="BJ7" s="228"/>
      <c r="BK7" s="228"/>
      <c r="BL7" s="212"/>
      <c r="BM7" s="142"/>
      <c r="BN7" s="151"/>
      <c r="BO7" s="228"/>
      <c r="BP7" s="228"/>
      <c r="BQ7" s="146">
        <v>30</v>
      </c>
      <c r="BR7" s="146"/>
      <c r="BS7" s="228"/>
      <c r="BT7" s="228"/>
      <c r="BU7" s="228"/>
      <c r="BV7" s="227"/>
      <c r="BW7" s="209" t="s">
        <v>1583</v>
      </c>
      <c r="BX7" s="226"/>
      <c r="BY7" s="226"/>
      <c r="BZ7" s="226"/>
      <c r="CA7" s="225"/>
      <c r="CB7" s="191" t="s">
        <v>463</v>
      </c>
    </row>
    <row r="8" spans="1:80" ht="13.5" customHeight="1" x14ac:dyDescent="0.3">
      <c r="A8" s="219">
        <v>2</v>
      </c>
      <c r="B8" s="147" t="s">
        <v>463</v>
      </c>
      <c r="C8" s="146">
        <v>32</v>
      </c>
      <c r="D8" s="230" t="s">
        <v>477</v>
      </c>
      <c r="E8" s="145" t="s">
        <v>462</v>
      </c>
      <c r="F8" s="218">
        <v>1014192471</v>
      </c>
      <c r="G8" s="218" t="s">
        <v>486</v>
      </c>
      <c r="H8" s="218" t="s">
        <v>488</v>
      </c>
      <c r="I8" s="218">
        <v>3134490892</v>
      </c>
      <c r="J8" s="217"/>
      <c r="K8" s="148" t="s">
        <v>478</v>
      </c>
      <c r="L8" s="148" t="s">
        <v>479</v>
      </c>
      <c r="M8" s="148" t="s">
        <v>453</v>
      </c>
      <c r="N8" s="145">
        <v>2476</v>
      </c>
      <c r="O8" s="145">
        <v>2011</v>
      </c>
      <c r="P8" s="145">
        <v>2012</v>
      </c>
      <c r="Q8" s="148" t="s">
        <v>480</v>
      </c>
      <c r="R8" s="148" t="s">
        <v>481</v>
      </c>
      <c r="S8" s="149" t="s">
        <v>482</v>
      </c>
      <c r="T8" s="142" t="s">
        <v>483</v>
      </c>
      <c r="U8" s="145">
        <v>12</v>
      </c>
      <c r="V8" s="145">
        <v>12</v>
      </c>
      <c r="W8" s="145">
        <v>2</v>
      </c>
      <c r="X8" s="142" t="s">
        <v>456</v>
      </c>
      <c r="Y8" s="141">
        <v>41285</v>
      </c>
      <c r="Z8" s="141">
        <v>40756</v>
      </c>
      <c r="AA8" s="142" t="s">
        <v>469</v>
      </c>
      <c r="AB8" s="145">
        <v>10016556206</v>
      </c>
      <c r="AC8" s="150">
        <v>12</v>
      </c>
      <c r="AD8" s="135">
        <v>331539</v>
      </c>
      <c r="AE8" s="130" t="s">
        <v>458</v>
      </c>
      <c r="AF8" s="136">
        <v>44899</v>
      </c>
      <c r="AG8" s="137">
        <v>45630</v>
      </c>
      <c r="AH8" s="135">
        <v>11101000608</v>
      </c>
      <c r="AI8" s="132" t="s">
        <v>459</v>
      </c>
      <c r="AJ8" s="136">
        <v>45347</v>
      </c>
      <c r="AK8" s="138">
        <v>45713</v>
      </c>
      <c r="AL8" s="216">
        <v>13061001309</v>
      </c>
      <c r="AM8" s="129" t="s">
        <v>459</v>
      </c>
      <c r="AN8" s="136">
        <v>45481</v>
      </c>
      <c r="AO8" s="138">
        <v>45846</v>
      </c>
      <c r="AP8" s="139">
        <v>100901362301</v>
      </c>
      <c r="AQ8" s="211" t="s">
        <v>484</v>
      </c>
      <c r="AR8" s="136">
        <v>45208</v>
      </c>
      <c r="AS8" s="137">
        <v>45573</v>
      </c>
      <c r="AT8" s="140"/>
      <c r="AU8" s="136" t="s">
        <v>1593</v>
      </c>
      <c r="AV8" s="138" t="s">
        <v>1593</v>
      </c>
      <c r="AW8" s="135">
        <v>168911455</v>
      </c>
      <c r="AX8" s="140" t="s">
        <v>485</v>
      </c>
      <c r="AY8" s="215">
        <v>45208</v>
      </c>
      <c r="AZ8" s="214">
        <v>45574</v>
      </c>
      <c r="BA8" s="229">
        <v>1014192471</v>
      </c>
      <c r="BB8" s="142" t="s">
        <v>486</v>
      </c>
      <c r="BC8" s="151">
        <v>3134490892</v>
      </c>
      <c r="BD8" s="151">
        <v>3134490892</v>
      </c>
      <c r="BE8" s="142" t="s">
        <v>487</v>
      </c>
      <c r="BF8" s="152" t="s">
        <v>488</v>
      </c>
      <c r="BG8" s="212"/>
      <c r="BH8" s="142"/>
      <c r="BI8" s="151"/>
      <c r="BJ8" s="142"/>
      <c r="BK8" s="152"/>
      <c r="BL8" s="142"/>
      <c r="BM8" s="142"/>
      <c r="BN8" s="142"/>
      <c r="BO8" s="211"/>
      <c r="BP8" s="211"/>
      <c r="BQ8" s="146">
        <v>32</v>
      </c>
      <c r="BR8" s="146"/>
      <c r="BS8" s="228"/>
      <c r="BT8" s="228"/>
      <c r="BU8" s="228" t="s">
        <v>1584</v>
      </c>
      <c r="BV8" s="227"/>
      <c r="BW8" s="209" t="s">
        <v>1600</v>
      </c>
      <c r="BX8" s="226"/>
      <c r="BY8" s="226"/>
      <c r="BZ8" s="226"/>
      <c r="CA8" s="225"/>
      <c r="CB8" s="191" t="s">
        <v>463</v>
      </c>
    </row>
    <row r="9" spans="1:80" ht="13.5" customHeight="1" x14ac:dyDescent="0.3">
      <c r="A9" s="219">
        <v>171</v>
      </c>
      <c r="B9" s="147" t="s">
        <v>463</v>
      </c>
      <c r="C9" s="146">
        <v>39</v>
      </c>
      <c r="D9" s="218" t="s">
        <v>1389</v>
      </c>
      <c r="E9" s="145" t="s">
        <v>462</v>
      </c>
      <c r="F9" s="218">
        <v>79923375</v>
      </c>
      <c r="G9" s="218" t="s">
        <v>1536</v>
      </c>
      <c r="H9" s="218" t="s">
        <v>1843</v>
      </c>
      <c r="I9" s="218">
        <v>3204463391</v>
      </c>
      <c r="J9" s="217"/>
      <c r="K9" s="129" t="s">
        <v>517</v>
      </c>
      <c r="L9" s="129" t="s">
        <v>944</v>
      </c>
      <c r="M9" s="129" t="s">
        <v>453</v>
      </c>
      <c r="N9" s="130">
        <v>2299</v>
      </c>
      <c r="O9" s="130">
        <v>2015</v>
      </c>
      <c r="P9" s="130">
        <v>2015</v>
      </c>
      <c r="Q9" s="129" t="s">
        <v>519</v>
      </c>
      <c r="R9" s="129" t="s">
        <v>481</v>
      </c>
      <c r="S9" s="131" t="s">
        <v>1390</v>
      </c>
      <c r="T9" s="132" t="s">
        <v>1391</v>
      </c>
      <c r="U9" s="130">
        <v>19</v>
      </c>
      <c r="V9" s="130">
        <v>17</v>
      </c>
      <c r="W9" s="130">
        <v>4</v>
      </c>
      <c r="X9" s="132" t="s">
        <v>456</v>
      </c>
      <c r="Y9" s="133">
        <v>42034</v>
      </c>
      <c r="Z9" s="133">
        <v>42011</v>
      </c>
      <c r="AA9" s="132" t="s">
        <v>469</v>
      </c>
      <c r="AB9" s="130">
        <v>10008757975</v>
      </c>
      <c r="AC9" s="134">
        <v>19</v>
      </c>
      <c r="AD9" s="135">
        <v>363761</v>
      </c>
      <c r="AE9" s="130" t="s">
        <v>458</v>
      </c>
      <c r="AF9" s="136">
        <v>45057</v>
      </c>
      <c r="AG9" s="137">
        <v>45788</v>
      </c>
      <c r="AH9" s="135">
        <v>11101000608</v>
      </c>
      <c r="AI9" s="132" t="s">
        <v>459</v>
      </c>
      <c r="AJ9" s="136">
        <v>45347</v>
      </c>
      <c r="AK9" s="138">
        <v>45713</v>
      </c>
      <c r="AL9" s="216">
        <v>13061001309</v>
      </c>
      <c r="AM9" s="129" t="s">
        <v>459</v>
      </c>
      <c r="AN9" s="136">
        <v>45481</v>
      </c>
      <c r="AO9" s="138">
        <v>45846</v>
      </c>
      <c r="AP9" s="139">
        <v>38701022</v>
      </c>
      <c r="AQ9" s="211" t="s">
        <v>700</v>
      </c>
      <c r="AR9" s="136">
        <v>45359</v>
      </c>
      <c r="AS9" s="137">
        <v>45719</v>
      </c>
      <c r="AT9" s="140"/>
      <c r="AU9" s="136" t="s">
        <v>1593</v>
      </c>
      <c r="AV9" s="138" t="s">
        <v>1593</v>
      </c>
      <c r="AW9" s="135">
        <v>172325590</v>
      </c>
      <c r="AX9" s="140" t="s">
        <v>522</v>
      </c>
      <c r="AY9" s="215">
        <v>45362</v>
      </c>
      <c r="AZ9" s="214">
        <v>45727</v>
      </c>
      <c r="BA9" s="213">
        <v>79898240</v>
      </c>
      <c r="BB9" s="142" t="s">
        <v>1392</v>
      </c>
      <c r="BC9" s="143">
        <v>3204520426</v>
      </c>
      <c r="BD9" s="143">
        <v>3204520426</v>
      </c>
      <c r="BE9" s="132" t="s">
        <v>1393</v>
      </c>
      <c r="BF9" s="144" t="s">
        <v>1394</v>
      </c>
      <c r="BG9" s="212">
        <v>52366245</v>
      </c>
      <c r="BH9" s="142" t="s">
        <v>1395</v>
      </c>
      <c r="BI9" s="143">
        <v>7312269</v>
      </c>
      <c r="BJ9" s="211" t="s">
        <v>1393</v>
      </c>
      <c r="BK9" s="211" t="s">
        <v>1394</v>
      </c>
      <c r="BL9" s="212"/>
      <c r="BM9" s="142"/>
      <c r="BN9" s="143"/>
      <c r="BO9" s="211"/>
      <c r="BP9" s="211"/>
      <c r="BQ9" s="146">
        <v>39</v>
      </c>
      <c r="BR9" s="146"/>
      <c r="BS9" s="211"/>
      <c r="BT9" s="211"/>
      <c r="BU9" s="211" t="s">
        <v>1584</v>
      </c>
      <c r="BV9" s="210"/>
      <c r="BW9" s="209" t="s">
        <v>1583</v>
      </c>
      <c r="BX9" s="209"/>
      <c r="BY9" s="209"/>
      <c r="BZ9" s="209"/>
      <c r="CA9" s="208"/>
      <c r="CB9" s="191" t="s">
        <v>463</v>
      </c>
    </row>
    <row r="10" spans="1:80" ht="13.5" customHeight="1" x14ac:dyDescent="0.3">
      <c r="A10" s="219">
        <v>3</v>
      </c>
      <c r="B10" s="147" t="s">
        <v>463</v>
      </c>
      <c r="C10" s="146">
        <v>40</v>
      </c>
      <c r="D10" s="218" t="s">
        <v>489</v>
      </c>
      <c r="E10" s="145" t="s">
        <v>462</v>
      </c>
      <c r="F10" s="218">
        <v>7172055</v>
      </c>
      <c r="G10" s="218" t="s">
        <v>495</v>
      </c>
      <c r="H10" s="218" t="s">
        <v>497</v>
      </c>
      <c r="I10" s="218">
        <v>3115925473</v>
      </c>
      <c r="J10" s="217"/>
      <c r="K10" s="129" t="s">
        <v>490</v>
      </c>
      <c r="L10" s="129" t="s">
        <v>491</v>
      </c>
      <c r="M10" s="129" t="s">
        <v>453</v>
      </c>
      <c r="N10" s="130">
        <v>4300</v>
      </c>
      <c r="O10" s="130">
        <v>2006</v>
      </c>
      <c r="P10" s="130">
        <v>2007</v>
      </c>
      <c r="Q10" s="129" t="s">
        <v>454</v>
      </c>
      <c r="R10" s="129" t="s">
        <v>455</v>
      </c>
      <c r="S10" s="131" t="s">
        <v>492</v>
      </c>
      <c r="T10" s="132" t="s">
        <v>493</v>
      </c>
      <c r="U10" s="130">
        <v>28</v>
      </c>
      <c r="V10" s="130">
        <v>28</v>
      </c>
      <c r="W10" s="130">
        <v>1</v>
      </c>
      <c r="X10" s="132" t="s">
        <v>456</v>
      </c>
      <c r="Y10" s="133">
        <v>42093</v>
      </c>
      <c r="Z10" s="133">
        <v>39070</v>
      </c>
      <c r="AA10" s="132" t="s">
        <v>457</v>
      </c>
      <c r="AB10" s="130">
        <v>10005351629</v>
      </c>
      <c r="AC10" s="134">
        <v>28</v>
      </c>
      <c r="AD10" s="135">
        <v>367944</v>
      </c>
      <c r="AE10" s="130" t="s">
        <v>458</v>
      </c>
      <c r="AF10" s="136">
        <v>45079</v>
      </c>
      <c r="AG10" s="137">
        <v>45810</v>
      </c>
      <c r="AH10" s="135">
        <v>11101000608</v>
      </c>
      <c r="AI10" s="132" t="s">
        <v>459</v>
      </c>
      <c r="AJ10" s="136">
        <v>45347</v>
      </c>
      <c r="AK10" s="138">
        <v>45713</v>
      </c>
      <c r="AL10" s="216">
        <v>13061001309</v>
      </c>
      <c r="AM10" s="129" t="s">
        <v>459</v>
      </c>
      <c r="AN10" s="136">
        <v>45481</v>
      </c>
      <c r="AO10" s="138">
        <v>45846</v>
      </c>
      <c r="AP10" s="139">
        <v>87100266</v>
      </c>
      <c r="AQ10" s="211" t="s">
        <v>470</v>
      </c>
      <c r="AR10" s="136">
        <v>45317</v>
      </c>
      <c r="AS10" s="137">
        <v>45682</v>
      </c>
      <c r="AT10" s="140" t="s">
        <v>1857</v>
      </c>
      <c r="AU10" s="127">
        <v>45406</v>
      </c>
      <c r="AV10" s="138">
        <v>45466</v>
      </c>
      <c r="AW10" s="135">
        <v>170184245</v>
      </c>
      <c r="AX10" s="140" t="s">
        <v>494</v>
      </c>
      <c r="AY10" s="215">
        <v>45272</v>
      </c>
      <c r="AZ10" s="214">
        <v>45638</v>
      </c>
      <c r="BA10" s="235">
        <v>7172055</v>
      </c>
      <c r="BB10" s="142" t="s">
        <v>495</v>
      </c>
      <c r="BC10" s="151"/>
      <c r="BD10" s="151">
        <v>3115925473</v>
      </c>
      <c r="BE10" s="142" t="s">
        <v>496</v>
      </c>
      <c r="BF10" s="144" t="s">
        <v>497</v>
      </c>
      <c r="BG10" s="212"/>
      <c r="BH10" s="142"/>
      <c r="BI10" s="151"/>
      <c r="BJ10" s="211"/>
      <c r="BK10" s="211"/>
      <c r="BL10" s="212"/>
      <c r="BM10" s="142"/>
      <c r="BN10" s="151"/>
      <c r="BO10" s="211"/>
      <c r="BP10" s="211"/>
      <c r="BQ10" s="146">
        <v>40</v>
      </c>
      <c r="BR10" s="146"/>
      <c r="BS10" s="211"/>
      <c r="BT10" s="211"/>
      <c r="BU10" s="211" t="s">
        <v>1651</v>
      </c>
      <c r="BV10" s="210"/>
      <c r="BW10" s="209" t="s">
        <v>1600</v>
      </c>
      <c r="BX10" s="209"/>
      <c r="BY10" s="209"/>
      <c r="BZ10" s="209"/>
      <c r="CA10" s="208"/>
      <c r="CB10" s="191" t="s">
        <v>463</v>
      </c>
    </row>
    <row r="11" spans="1:80" ht="13.5" customHeight="1" x14ac:dyDescent="0.3">
      <c r="A11" s="219">
        <v>193</v>
      </c>
      <c r="B11" s="147" t="s">
        <v>463</v>
      </c>
      <c r="C11" s="238">
        <v>41</v>
      </c>
      <c r="D11" s="218" t="s">
        <v>1475</v>
      </c>
      <c r="E11" s="145" t="s">
        <v>591</v>
      </c>
      <c r="F11" s="218">
        <v>93206473</v>
      </c>
      <c r="G11" s="218" t="s">
        <v>1856</v>
      </c>
      <c r="H11" s="218" t="s">
        <v>1855</v>
      </c>
      <c r="I11" s="218">
        <v>3102971671</v>
      </c>
      <c r="J11" s="217">
        <v>45362</v>
      </c>
      <c r="K11" s="129" t="s">
        <v>845</v>
      </c>
      <c r="L11" s="129" t="s">
        <v>846</v>
      </c>
      <c r="M11" s="129" t="s">
        <v>453</v>
      </c>
      <c r="N11" s="130">
        <v>5193</v>
      </c>
      <c r="O11" s="130">
        <v>2023</v>
      </c>
      <c r="P11" s="130">
        <v>2023</v>
      </c>
      <c r="Q11" s="129" t="s">
        <v>454</v>
      </c>
      <c r="R11" s="168" t="s">
        <v>455</v>
      </c>
      <c r="S11" s="131" t="s">
        <v>1476</v>
      </c>
      <c r="T11" s="169" t="s">
        <v>1477</v>
      </c>
      <c r="U11" s="130">
        <v>41</v>
      </c>
      <c r="V11" s="130">
        <v>40</v>
      </c>
      <c r="W11" s="130">
        <v>3</v>
      </c>
      <c r="X11" s="132" t="s">
        <v>456</v>
      </c>
      <c r="Y11" s="133">
        <v>45233</v>
      </c>
      <c r="Z11" s="133">
        <v>45226</v>
      </c>
      <c r="AA11" s="132" t="s">
        <v>469</v>
      </c>
      <c r="AB11" s="130">
        <v>10030339439</v>
      </c>
      <c r="AC11" s="134">
        <v>41</v>
      </c>
      <c r="AD11" s="135">
        <v>397042</v>
      </c>
      <c r="AE11" s="130" t="s">
        <v>458</v>
      </c>
      <c r="AF11" s="136">
        <v>45233</v>
      </c>
      <c r="AG11" s="137">
        <v>45964</v>
      </c>
      <c r="AH11" s="135">
        <v>11101000608</v>
      </c>
      <c r="AI11" s="132" t="s">
        <v>459</v>
      </c>
      <c r="AJ11" s="136">
        <v>45347</v>
      </c>
      <c r="AK11" s="138">
        <v>45713</v>
      </c>
      <c r="AL11" s="216">
        <v>13061001309</v>
      </c>
      <c r="AM11" s="129" t="s">
        <v>459</v>
      </c>
      <c r="AN11" s="136">
        <v>45481</v>
      </c>
      <c r="AO11" s="138">
        <v>45846</v>
      </c>
      <c r="AP11" s="139">
        <v>36690116</v>
      </c>
      <c r="AQ11" s="211" t="s">
        <v>1471</v>
      </c>
      <c r="AR11" s="136">
        <v>45226</v>
      </c>
      <c r="AS11" s="137">
        <v>45591</v>
      </c>
      <c r="AT11" s="140" t="s">
        <v>809</v>
      </c>
      <c r="AU11" s="127">
        <v>45415</v>
      </c>
      <c r="AV11" s="138">
        <v>45475</v>
      </c>
      <c r="AW11" s="135" t="s">
        <v>809</v>
      </c>
      <c r="AX11" s="140" t="s">
        <v>809</v>
      </c>
      <c r="AY11" s="215">
        <v>45226</v>
      </c>
      <c r="AZ11" s="214">
        <v>45957</v>
      </c>
      <c r="BA11" s="213">
        <v>19123265</v>
      </c>
      <c r="BB11" s="228" t="s">
        <v>611</v>
      </c>
      <c r="BC11" s="143">
        <v>3118830</v>
      </c>
      <c r="BD11" s="143">
        <v>3203001319</v>
      </c>
      <c r="BE11" s="132" t="s">
        <v>513</v>
      </c>
      <c r="BF11" s="144" t="s">
        <v>612</v>
      </c>
      <c r="BG11" s="239"/>
      <c r="BH11" s="228"/>
      <c r="BI11" s="143"/>
      <c r="BJ11" s="260"/>
      <c r="BK11" s="211"/>
      <c r="BL11" s="239"/>
      <c r="BM11" s="228"/>
      <c r="BN11" s="143"/>
      <c r="BO11" s="260"/>
      <c r="BP11" s="211"/>
      <c r="BQ11" s="146">
        <v>41</v>
      </c>
      <c r="BR11" s="146"/>
      <c r="BS11" s="211"/>
      <c r="BT11" s="211"/>
      <c r="BU11" s="211"/>
      <c r="BV11" s="210"/>
      <c r="BW11" s="209" t="s">
        <v>1583</v>
      </c>
      <c r="BX11" s="209"/>
      <c r="BY11" s="209"/>
      <c r="BZ11" s="209"/>
      <c r="CA11" s="208"/>
      <c r="CB11" s="191" t="s">
        <v>463</v>
      </c>
    </row>
    <row r="12" spans="1:80" ht="13.5" customHeight="1" x14ac:dyDescent="0.3">
      <c r="A12" s="219">
        <v>4</v>
      </c>
      <c r="B12" s="147" t="s">
        <v>463</v>
      </c>
      <c r="C12" s="238">
        <v>49</v>
      </c>
      <c r="D12" s="218" t="s">
        <v>1478</v>
      </c>
      <c r="E12" s="145" t="s">
        <v>462</v>
      </c>
      <c r="F12" s="218">
        <v>79248305</v>
      </c>
      <c r="G12" s="218" t="s">
        <v>721</v>
      </c>
      <c r="H12" s="218" t="s">
        <v>1854</v>
      </c>
      <c r="I12" s="218">
        <v>3203423790</v>
      </c>
      <c r="J12" s="217"/>
      <c r="K12" s="129" t="s">
        <v>465</v>
      </c>
      <c r="L12" s="129" t="s">
        <v>794</v>
      </c>
      <c r="M12" s="129" t="s">
        <v>453</v>
      </c>
      <c r="N12" s="130">
        <v>7961</v>
      </c>
      <c r="O12" s="130">
        <v>2015</v>
      </c>
      <c r="P12" s="130">
        <v>2015</v>
      </c>
      <c r="Q12" s="129" t="s">
        <v>454</v>
      </c>
      <c r="R12" s="129" t="s">
        <v>455</v>
      </c>
      <c r="S12" s="131" t="s">
        <v>1479</v>
      </c>
      <c r="T12" s="132" t="s">
        <v>1480</v>
      </c>
      <c r="U12" s="130">
        <v>45</v>
      </c>
      <c r="V12" s="130">
        <v>45</v>
      </c>
      <c r="W12" s="130">
        <v>1</v>
      </c>
      <c r="X12" s="132" t="s">
        <v>456</v>
      </c>
      <c r="Y12" s="133">
        <v>42262</v>
      </c>
      <c r="Z12" s="133">
        <v>42250</v>
      </c>
      <c r="AA12" s="132" t="s">
        <v>469</v>
      </c>
      <c r="AB12" s="130">
        <v>10010235161</v>
      </c>
      <c r="AC12" s="134">
        <v>45</v>
      </c>
      <c r="AD12" s="135">
        <v>407167</v>
      </c>
      <c r="AE12" s="130" t="s">
        <v>458</v>
      </c>
      <c r="AF12" s="136">
        <v>45299</v>
      </c>
      <c r="AG12" s="137">
        <v>46030</v>
      </c>
      <c r="AH12" s="135">
        <v>11101000608</v>
      </c>
      <c r="AI12" s="132" t="s">
        <v>459</v>
      </c>
      <c r="AJ12" s="136">
        <v>45347</v>
      </c>
      <c r="AK12" s="138">
        <v>45713</v>
      </c>
      <c r="AL12" s="216">
        <v>13061001309</v>
      </c>
      <c r="AM12" s="129" t="s">
        <v>459</v>
      </c>
      <c r="AN12" s="136">
        <v>45481</v>
      </c>
      <c r="AO12" s="138">
        <v>45846</v>
      </c>
      <c r="AP12" s="139">
        <v>2508004335535000</v>
      </c>
      <c r="AQ12" s="211" t="s">
        <v>539</v>
      </c>
      <c r="AR12" s="136">
        <v>45239</v>
      </c>
      <c r="AS12" s="137">
        <v>45604</v>
      </c>
      <c r="AT12" s="140"/>
      <c r="AU12" s="136" t="s">
        <v>1593</v>
      </c>
      <c r="AV12" s="138" t="s">
        <v>1593</v>
      </c>
      <c r="AW12" s="135">
        <v>169472839</v>
      </c>
      <c r="AX12" s="140" t="s">
        <v>575</v>
      </c>
      <c r="AY12" s="215">
        <v>45238</v>
      </c>
      <c r="AZ12" s="214">
        <v>45604</v>
      </c>
      <c r="BA12" s="235">
        <v>41588616</v>
      </c>
      <c r="BB12" s="142" t="s">
        <v>1481</v>
      </c>
      <c r="BC12" s="143">
        <v>4355998</v>
      </c>
      <c r="BD12" s="143">
        <v>3112472677</v>
      </c>
      <c r="BE12" s="129" t="s">
        <v>1482</v>
      </c>
      <c r="BF12" s="129" t="s">
        <v>1483</v>
      </c>
      <c r="BG12" s="212"/>
      <c r="BH12" s="142"/>
      <c r="BI12" s="151"/>
      <c r="BJ12" s="211"/>
      <c r="BK12" s="211"/>
      <c r="BL12" s="212"/>
      <c r="BM12" s="142"/>
      <c r="BN12" s="151"/>
      <c r="BO12" s="211"/>
      <c r="BP12" s="211"/>
      <c r="BQ12" s="146">
        <v>49</v>
      </c>
      <c r="BR12" s="146"/>
      <c r="BS12" s="211"/>
      <c r="BT12" s="211"/>
      <c r="BU12" s="211" t="s">
        <v>1651</v>
      </c>
      <c r="BV12" s="210"/>
      <c r="BW12" s="209" t="s">
        <v>1600</v>
      </c>
      <c r="BX12" s="209"/>
      <c r="BY12" s="209"/>
      <c r="BZ12" s="209"/>
      <c r="CA12" s="208"/>
      <c r="CB12" s="191" t="s">
        <v>463</v>
      </c>
    </row>
    <row r="13" spans="1:80" ht="13.5" customHeight="1" x14ac:dyDescent="0.3">
      <c r="A13" s="219">
        <v>205</v>
      </c>
      <c r="B13" s="147" t="s">
        <v>463</v>
      </c>
      <c r="C13" s="146">
        <v>50</v>
      </c>
      <c r="D13" s="230" t="s">
        <v>1853</v>
      </c>
      <c r="E13" s="145" t="s">
        <v>591</v>
      </c>
      <c r="F13" s="218">
        <v>11253282</v>
      </c>
      <c r="G13" s="218" t="s">
        <v>1852</v>
      </c>
      <c r="H13" s="218" t="e">
        <v>#N/A</v>
      </c>
      <c r="I13" s="218">
        <v>3042044439</v>
      </c>
      <c r="J13" s="217">
        <v>45063</v>
      </c>
      <c r="K13" s="129" t="s">
        <v>845</v>
      </c>
      <c r="L13" s="129" t="s">
        <v>1516</v>
      </c>
      <c r="M13" s="129" t="s">
        <v>453</v>
      </c>
      <c r="N13" s="130">
        <v>2999</v>
      </c>
      <c r="O13" s="130">
        <v>2024</v>
      </c>
      <c r="P13" s="130">
        <v>2025</v>
      </c>
      <c r="Q13" s="129" t="s">
        <v>454</v>
      </c>
      <c r="R13" s="129" t="s">
        <v>545</v>
      </c>
      <c r="S13" s="131" t="s">
        <v>1525</v>
      </c>
      <c r="T13" s="142" t="s">
        <v>1526</v>
      </c>
      <c r="U13" s="130">
        <v>28</v>
      </c>
      <c r="V13" s="130">
        <v>28</v>
      </c>
      <c r="W13" s="130">
        <v>2</v>
      </c>
      <c r="X13" s="132" t="s">
        <v>456</v>
      </c>
      <c r="Y13" s="133">
        <v>45448</v>
      </c>
      <c r="Z13" s="133">
        <v>45443</v>
      </c>
      <c r="AA13" s="132" t="s">
        <v>469</v>
      </c>
      <c r="AB13" s="130">
        <v>10031922013</v>
      </c>
      <c r="AC13" s="134">
        <v>28</v>
      </c>
      <c r="AD13" s="135">
        <v>434287</v>
      </c>
      <c r="AE13" s="130" t="s">
        <v>458</v>
      </c>
      <c r="AF13" s="136">
        <v>45448</v>
      </c>
      <c r="AG13" s="137">
        <v>46178</v>
      </c>
      <c r="AH13" s="135">
        <v>11101000608</v>
      </c>
      <c r="AI13" s="132" t="s">
        <v>459</v>
      </c>
      <c r="AJ13" s="136">
        <v>45443</v>
      </c>
      <c r="AK13" s="138">
        <v>45713</v>
      </c>
      <c r="AL13" s="216">
        <v>13061001309</v>
      </c>
      <c r="AM13" s="129" t="s">
        <v>459</v>
      </c>
      <c r="AN13" s="136">
        <v>45481</v>
      </c>
      <c r="AO13" s="138">
        <v>45846</v>
      </c>
      <c r="AP13" s="139">
        <v>39290452</v>
      </c>
      <c r="AQ13" s="211" t="s">
        <v>700</v>
      </c>
      <c r="AR13" s="136">
        <v>45443</v>
      </c>
      <c r="AS13" s="137">
        <v>45807</v>
      </c>
      <c r="AT13" s="140"/>
      <c r="AU13" s="127" t="s">
        <v>1593</v>
      </c>
      <c r="AV13" s="138" t="s">
        <v>1593</v>
      </c>
      <c r="AW13" s="135" t="s">
        <v>809</v>
      </c>
      <c r="AX13" s="140" t="s">
        <v>809</v>
      </c>
      <c r="AY13" s="215">
        <v>45443</v>
      </c>
      <c r="AZ13" s="214">
        <v>46173</v>
      </c>
      <c r="BA13" s="235">
        <v>19123265</v>
      </c>
      <c r="BB13" s="142" t="s">
        <v>611</v>
      </c>
      <c r="BC13" s="143">
        <v>3118830</v>
      </c>
      <c r="BD13" s="151">
        <v>3203001319</v>
      </c>
      <c r="BE13" s="132" t="s">
        <v>513</v>
      </c>
      <c r="BF13" s="171" t="s">
        <v>612</v>
      </c>
      <c r="BG13" s="212"/>
      <c r="BH13" s="142"/>
      <c r="BI13" s="151"/>
      <c r="BJ13" s="228"/>
      <c r="BK13" s="228"/>
      <c r="BL13" s="212"/>
      <c r="BM13" s="142"/>
      <c r="BN13" s="151"/>
      <c r="BO13" s="228"/>
      <c r="BP13" s="228"/>
      <c r="BQ13" s="146">
        <v>50</v>
      </c>
      <c r="BR13" s="146"/>
      <c r="BS13" s="228"/>
      <c r="BT13" s="228"/>
      <c r="BU13" s="228"/>
      <c r="BV13" s="227"/>
      <c r="BW13" s="209" t="s">
        <v>1708</v>
      </c>
      <c r="BX13" s="226"/>
      <c r="BY13" s="226"/>
      <c r="BZ13" s="226"/>
      <c r="CA13" s="225"/>
      <c r="CB13" s="191" t="s">
        <v>463</v>
      </c>
    </row>
    <row r="14" spans="1:80" ht="13.5" customHeight="1" x14ac:dyDescent="0.3">
      <c r="A14" s="219">
        <v>196</v>
      </c>
      <c r="B14" s="147" t="s">
        <v>463</v>
      </c>
      <c r="C14" s="146">
        <v>52</v>
      </c>
      <c r="D14" s="218" t="s">
        <v>1493</v>
      </c>
      <c r="E14" s="145" t="s">
        <v>591</v>
      </c>
      <c r="F14" s="218">
        <v>1070013060</v>
      </c>
      <c r="G14" s="218" t="s">
        <v>1572</v>
      </c>
      <c r="H14" s="218" t="s">
        <v>1851</v>
      </c>
      <c r="I14" s="218">
        <v>3105144527</v>
      </c>
      <c r="J14" s="217">
        <v>44975</v>
      </c>
      <c r="K14" s="129" t="s">
        <v>845</v>
      </c>
      <c r="L14" s="129" t="s">
        <v>1485</v>
      </c>
      <c r="M14" s="129" t="s">
        <v>453</v>
      </c>
      <c r="N14" s="130">
        <v>2999</v>
      </c>
      <c r="O14" s="130">
        <v>2024</v>
      </c>
      <c r="P14" s="130">
        <v>2024</v>
      </c>
      <c r="Q14" s="129" t="s">
        <v>454</v>
      </c>
      <c r="R14" s="129" t="s">
        <v>545</v>
      </c>
      <c r="S14" s="131" t="s">
        <v>1494</v>
      </c>
      <c r="T14" s="132" t="s">
        <v>1495</v>
      </c>
      <c r="U14" s="130">
        <v>22</v>
      </c>
      <c r="V14" s="130">
        <v>21</v>
      </c>
      <c r="W14" s="130">
        <v>2</v>
      </c>
      <c r="X14" s="132" t="s">
        <v>456</v>
      </c>
      <c r="Y14" s="133">
        <v>45314</v>
      </c>
      <c r="Z14" s="133">
        <v>45301</v>
      </c>
      <c r="AA14" s="132" t="s">
        <v>469</v>
      </c>
      <c r="AB14" s="130">
        <v>10030857975</v>
      </c>
      <c r="AC14" s="134">
        <v>22</v>
      </c>
      <c r="AD14" s="135">
        <v>410894</v>
      </c>
      <c r="AE14" s="130" t="s">
        <v>458</v>
      </c>
      <c r="AF14" s="136">
        <v>45314</v>
      </c>
      <c r="AG14" s="137">
        <v>46045</v>
      </c>
      <c r="AH14" s="135">
        <v>11101000608</v>
      </c>
      <c r="AI14" s="132" t="s">
        <v>459</v>
      </c>
      <c r="AJ14" s="136">
        <v>45347</v>
      </c>
      <c r="AK14" s="138">
        <v>45713</v>
      </c>
      <c r="AL14" s="216">
        <v>13061001309</v>
      </c>
      <c r="AM14" s="129" t="s">
        <v>459</v>
      </c>
      <c r="AN14" s="136">
        <v>45481</v>
      </c>
      <c r="AO14" s="138">
        <v>45846</v>
      </c>
      <c r="AP14" s="139">
        <v>37934005</v>
      </c>
      <c r="AQ14" s="211" t="s">
        <v>700</v>
      </c>
      <c r="AR14" s="136">
        <v>45301</v>
      </c>
      <c r="AS14" s="137">
        <v>45666</v>
      </c>
      <c r="AT14" s="140" t="s">
        <v>809</v>
      </c>
      <c r="AU14" s="127">
        <v>45451</v>
      </c>
      <c r="AV14" s="138">
        <v>45511</v>
      </c>
      <c r="AW14" s="135" t="s">
        <v>809</v>
      </c>
      <c r="AX14" s="140" t="s">
        <v>809</v>
      </c>
      <c r="AY14" s="215">
        <v>45301</v>
      </c>
      <c r="AZ14" s="214">
        <v>46032</v>
      </c>
      <c r="BA14" s="213">
        <v>19123265</v>
      </c>
      <c r="BB14" s="142" t="s">
        <v>611</v>
      </c>
      <c r="BC14" s="143">
        <v>3118830</v>
      </c>
      <c r="BD14" s="143">
        <v>3203001319</v>
      </c>
      <c r="BE14" s="132" t="s">
        <v>513</v>
      </c>
      <c r="BF14" s="144" t="s">
        <v>612</v>
      </c>
      <c r="BG14" s="212"/>
      <c r="BH14" s="142"/>
      <c r="BI14" s="143"/>
      <c r="BJ14" s="211"/>
      <c r="BK14" s="211"/>
      <c r="BL14" s="212"/>
      <c r="BM14" s="142"/>
      <c r="BN14" s="143"/>
      <c r="BO14" s="211"/>
      <c r="BP14" s="211"/>
      <c r="BQ14" s="146">
        <v>52</v>
      </c>
      <c r="BR14" s="146"/>
      <c r="BS14" s="211" t="s">
        <v>1587</v>
      </c>
      <c r="BT14" s="211"/>
      <c r="BU14" s="211"/>
      <c r="BV14" s="210"/>
      <c r="BW14" s="209" t="s">
        <v>1600</v>
      </c>
      <c r="BX14" s="209"/>
      <c r="BY14" s="209"/>
      <c r="BZ14" s="209"/>
      <c r="CA14" s="208"/>
      <c r="CB14" s="191" t="s">
        <v>463</v>
      </c>
    </row>
    <row r="15" spans="1:80" ht="13.5" customHeight="1" x14ac:dyDescent="0.3">
      <c r="A15" s="219">
        <v>5</v>
      </c>
      <c r="B15" s="147" t="s">
        <v>463</v>
      </c>
      <c r="C15" s="146">
        <v>56</v>
      </c>
      <c r="D15" s="218" t="s">
        <v>498</v>
      </c>
      <c r="E15" s="145" t="s">
        <v>462</v>
      </c>
      <c r="F15" s="218">
        <v>7714611</v>
      </c>
      <c r="G15" s="218" t="s">
        <v>1850</v>
      </c>
      <c r="H15" s="218" t="s">
        <v>1849</v>
      </c>
      <c r="I15" s="218">
        <v>3142744227</v>
      </c>
      <c r="J15" s="217">
        <v>45155</v>
      </c>
      <c r="K15" s="129" t="s">
        <v>478</v>
      </c>
      <c r="L15" s="129" t="s">
        <v>499</v>
      </c>
      <c r="M15" s="129" t="s">
        <v>453</v>
      </c>
      <c r="N15" s="130">
        <v>2476</v>
      </c>
      <c r="O15" s="130">
        <v>2009</v>
      </c>
      <c r="P15" s="130">
        <v>2010</v>
      </c>
      <c r="Q15" s="129" t="s">
        <v>480</v>
      </c>
      <c r="R15" s="129" t="s">
        <v>481</v>
      </c>
      <c r="S15" s="131" t="s">
        <v>500</v>
      </c>
      <c r="T15" s="132" t="s">
        <v>501</v>
      </c>
      <c r="U15" s="130">
        <v>12</v>
      </c>
      <c r="V15" s="130">
        <v>12</v>
      </c>
      <c r="W15" s="130">
        <v>2</v>
      </c>
      <c r="X15" s="132" t="s">
        <v>456</v>
      </c>
      <c r="Y15" s="133">
        <v>41286</v>
      </c>
      <c r="Z15" s="133">
        <v>40053</v>
      </c>
      <c r="AA15" s="132" t="s">
        <v>502</v>
      </c>
      <c r="AB15" s="130">
        <v>10005703255</v>
      </c>
      <c r="AC15" s="134">
        <v>12</v>
      </c>
      <c r="AD15" s="135">
        <v>330193</v>
      </c>
      <c r="AE15" s="130" t="s">
        <v>458</v>
      </c>
      <c r="AF15" s="136">
        <v>44899</v>
      </c>
      <c r="AG15" s="137">
        <v>45630</v>
      </c>
      <c r="AH15" s="135">
        <v>11101000608</v>
      </c>
      <c r="AI15" s="132" t="s">
        <v>459</v>
      </c>
      <c r="AJ15" s="136">
        <v>45347</v>
      </c>
      <c r="AK15" s="138">
        <v>45713</v>
      </c>
      <c r="AL15" s="216">
        <v>13061001309</v>
      </c>
      <c r="AM15" s="129" t="s">
        <v>459</v>
      </c>
      <c r="AN15" s="136">
        <v>45481</v>
      </c>
      <c r="AO15" s="138">
        <v>45846</v>
      </c>
      <c r="AP15" s="139">
        <v>10593800244930</v>
      </c>
      <c r="AQ15" s="211" t="s">
        <v>503</v>
      </c>
      <c r="AR15" s="136">
        <v>45520</v>
      </c>
      <c r="AS15" s="137">
        <v>45887</v>
      </c>
      <c r="AT15" s="140" t="s">
        <v>504</v>
      </c>
      <c r="AU15" s="127">
        <v>45429</v>
      </c>
      <c r="AV15" s="138">
        <v>45489</v>
      </c>
      <c r="AW15" s="135">
        <v>174551273</v>
      </c>
      <c r="AX15" s="140" t="s">
        <v>485</v>
      </c>
      <c r="AY15" s="215">
        <v>45488</v>
      </c>
      <c r="AZ15" s="214" t="s">
        <v>1848</v>
      </c>
      <c r="BA15" s="213">
        <v>79159160</v>
      </c>
      <c r="BB15" s="142" t="s">
        <v>505</v>
      </c>
      <c r="BC15" s="143"/>
      <c r="BD15" s="143">
        <v>3168641743</v>
      </c>
      <c r="BE15" s="132" t="s">
        <v>506</v>
      </c>
      <c r="BF15" s="144" t="s">
        <v>507</v>
      </c>
      <c r="BG15" s="212"/>
      <c r="BH15" s="142"/>
      <c r="BI15" s="143"/>
      <c r="BJ15" s="211"/>
      <c r="BK15" s="211"/>
      <c r="BL15" s="212"/>
      <c r="BM15" s="142"/>
      <c r="BN15" s="143"/>
      <c r="BO15" s="211"/>
      <c r="BP15" s="211"/>
      <c r="BQ15" s="146">
        <v>56</v>
      </c>
      <c r="BR15" s="146"/>
      <c r="BS15" s="211"/>
      <c r="BT15" s="211"/>
      <c r="BU15" s="211" t="s">
        <v>1584</v>
      </c>
      <c r="BV15" s="210"/>
      <c r="BW15" s="209" t="s">
        <v>1583</v>
      </c>
      <c r="BX15" s="209"/>
      <c r="BY15" s="209"/>
      <c r="BZ15" s="209"/>
      <c r="CA15" s="208"/>
      <c r="CB15" s="191" t="s">
        <v>463</v>
      </c>
    </row>
    <row r="16" spans="1:80" ht="13.5" customHeight="1" x14ac:dyDescent="0.3">
      <c r="A16" s="219">
        <v>6</v>
      </c>
      <c r="B16" s="147" t="s">
        <v>463</v>
      </c>
      <c r="C16" s="146">
        <v>62</v>
      </c>
      <c r="D16" s="218" t="s">
        <v>508</v>
      </c>
      <c r="E16" s="145" t="s">
        <v>515</v>
      </c>
      <c r="F16" s="218">
        <v>1015420905</v>
      </c>
      <c r="G16" s="218" t="s">
        <v>1847</v>
      </c>
      <c r="H16" s="218" t="s">
        <v>1846</v>
      </c>
      <c r="I16" s="218">
        <v>3203109220</v>
      </c>
      <c r="J16" s="217">
        <v>44509</v>
      </c>
      <c r="K16" s="129" t="s">
        <v>452</v>
      </c>
      <c r="L16" s="129" t="s">
        <v>509</v>
      </c>
      <c r="M16" s="129" t="s">
        <v>453</v>
      </c>
      <c r="N16" s="130">
        <v>6374</v>
      </c>
      <c r="O16" s="130">
        <v>2014</v>
      </c>
      <c r="P16" s="130">
        <v>2012</v>
      </c>
      <c r="Q16" s="129" t="s">
        <v>454</v>
      </c>
      <c r="R16" s="129" t="s">
        <v>455</v>
      </c>
      <c r="S16" s="131" t="s">
        <v>510</v>
      </c>
      <c r="T16" s="132" t="s">
        <v>511</v>
      </c>
      <c r="U16" s="130">
        <v>60</v>
      </c>
      <c r="V16" s="130">
        <v>60</v>
      </c>
      <c r="W16" s="130">
        <v>2</v>
      </c>
      <c r="X16" s="132" t="s">
        <v>456</v>
      </c>
      <c r="Y16" s="133">
        <v>41835</v>
      </c>
      <c r="Z16" s="133">
        <v>41825</v>
      </c>
      <c r="AA16" s="132" t="s">
        <v>469</v>
      </c>
      <c r="AB16" s="130">
        <v>10007638813</v>
      </c>
      <c r="AC16" s="134">
        <v>60</v>
      </c>
      <c r="AD16" s="135">
        <v>327947</v>
      </c>
      <c r="AE16" s="130" t="s">
        <v>458</v>
      </c>
      <c r="AF16" s="136">
        <v>44899</v>
      </c>
      <c r="AG16" s="137">
        <v>45630</v>
      </c>
      <c r="AH16" s="135">
        <v>11101000608</v>
      </c>
      <c r="AI16" s="132" t="s">
        <v>459</v>
      </c>
      <c r="AJ16" s="136">
        <v>45347</v>
      </c>
      <c r="AK16" s="138">
        <v>45713</v>
      </c>
      <c r="AL16" s="216">
        <v>13061001309</v>
      </c>
      <c r="AM16" s="129" t="s">
        <v>459</v>
      </c>
      <c r="AN16" s="136">
        <v>45481</v>
      </c>
      <c r="AO16" s="138">
        <v>45846</v>
      </c>
      <c r="AP16" s="139">
        <v>9310008491801</v>
      </c>
      <c r="AQ16" s="211" t="s">
        <v>484</v>
      </c>
      <c r="AR16" s="136">
        <v>45197</v>
      </c>
      <c r="AS16" s="137">
        <v>45562</v>
      </c>
      <c r="AT16" s="140" t="s">
        <v>1658</v>
      </c>
      <c r="AU16" s="127">
        <v>45464</v>
      </c>
      <c r="AV16" s="138">
        <v>45524</v>
      </c>
      <c r="AW16" s="135">
        <v>168666540</v>
      </c>
      <c r="AX16" s="140" t="s">
        <v>472</v>
      </c>
      <c r="AY16" s="215">
        <v>45196</v>
      </c>
      <c r="AZ16" s="214">
        <v>45562</v>
      </c>
      <c r="BA16" s="213">
        <v>800126471</v>
      </c>
      <c r="BB16" s="142" t="s">
        <v>512</v>
      </c>
      <c r="BC16" s="143">
        <v>3118830</v>
      </c>
      <c r="BD16" s="143">
        <v>3203001319</v>
      </c>
      <c r="BE16" s="132" t="s">
        <v>513</v>
      </c>
      <c r="BF16" s="144" t="s">
        <v>514</v>
      </c>
      <c r="BG16" s="212">
        <v>1015420905</v>
      </c>
      <c r="BH16" s="142" t="s">
        <v>1545</v>
      </c>
      <c r="BI16" s="143"/>
      <c r="BJ16" s="211" t="s">
        <v>1845</v>
      </c>
      <c r="BK16" s="211" t="s">
        <v>1844</v>
      </c>
      <c r="BL16" s="212"/>
      <c r="BM16" s="142"/>
      <c r="BN16" s="143"/>
      <c r="BO16" s="211"/>
      <c r="BP16" s="211"/>
      <c r="BQ16" s="146">
        <v>62</v>
      </c>
      <c r="BR16" s="146"/>
      <c r="BS16" s="211" t="s">
        <v>1587</v>
      </c>
      <c r="BT16" s="211"/>
      <c r="BU16" s="211" t="s">
        <v>1651</v>
      </c>
      <c r="BV16" s="210"/>
      <c r="BW16" s="209" t="s">
        <v>1583</v>
      </c>
      <c r="BX16" s="209"/>
      <c r="BY16" s="209"/>
      <c r="BZ16" s="209"/>
      <c r="CA16" s="208"/>
      <c r="CB16" s="191" t="s">
        <v>463</v>
      </c>
    </row>
    <row r="17" spans="1:80" ht="13.5" customHeight="1" x14ac:dyDescent="0.3">
      <c r="A17" s="219">
        <v>7</v>
      </c>
      <c r="B17" s="147" t="s">
        <v>463</v>
      </c>
      <c r="C17" s="146">
        <v>72</v>
      </c>
      <c r="D17" s="218" t="s">
        <v>516</v>
      </c>
      <c r="E17" s="145" t="s">
        <v>462</v>
      </c>
      <c r="F17" s="218">
        <v>79923375</v>
      </c>
      <c r="G17" s="218" t="s">
        <v>1536</v>
      </c>
      <c r="H17" s="218" t="s">
        <v>1843</v>
      </c>
      <c r="I17" s="218">
        <v>3204463391</v>
      </c>
      <c r="J17" s="217"/>
      <c r="K17" s="129" t="s">
        <v>517</v>
      </c>
      <c r="L17" s="129" t="s">
        <v>518</v>
      </c>
      <c r="M17" s="129" t="s">
        <v>453</v>
      </c>
      <c r="N17" s="130">
        <v>2463</v>
      </c>
      <c r="O17" s="130">
        <v>2010</v>
      </c>
      <c r="P17" s="130">
        <v>2011</v>
      </c>
      <c r="Q17" s="129" t="s">
        <v>519</v>
      </c>
      <c r="R17" s="129" t="s">
        <v>481</v>
      </c>
      <c r="S17" s="131" t="s">
        <v>520</v>
      </c>
      <c r="T17" s="132" t="s">
        <v>521</v>
      </c>
      <c r="U17" s="130">
        <v>15</v>
      </c>
      <c r="V17" s="130">
        <v>15</v>
      </c>
      <c r="W17" s="130">
        <v>1</v>
      </c>
      <c r="X17" s="132" t="s">
        <v>456</v>
      </c>
      <c r="Y17" s="133">
        <v>41285</v>
      </c>
      <c r="Z17" s="133">
        <v>40476</v>
      </c>
      <c r="AA17" s="132" t="s">
        <v>469</v>
      </c>
      <c r="AB17" s="130">
        <v>10009027589</v>
      </c>
      <c r="AC17" s="134">
        <v>15</v>
      </c>
      <c r="AD17" s="135">
        <v>334872</v>
      </c>
      <c r="AE17" s="130" t="s">
        <v>458</v>
      </c>
      <c r="AF17" s="136">
        <v>44899</v>
      </c>
      <c r="AG17" s="137">
        <v>45630</v>
      </c>
      <c r="AH17" s="135">
        <v>11101000608</v>
      </c>
      <c r="AI17" s="132" t="s">
        <v>459</v>
      </c>
      <c r="AJ17" s="136">
        <v>45347</v>
      </c>
      <c r="AK17" s="138">
        <v>45713</v>
      </c>
      <c r="AL17" s="216">
        <v>13061001309</v>
      </c>
      <c r="AM17" s="129" t="s">
        <v>459</v>
      </c>
      <c r="AN17" s="136">
        <v>45481</v>
      </c>
      <c r="AO17" s="138">
        <v>45846</v>
      </c>
      <c r="AP17" s="139">
        <v>9310009449701</v>
      </c>
      <c r="AQ17" s="211" t="s">
        <v>484</v>
      </c>
      <c r="AR17" s="136">
        <v>45225</v>
      </c>
      <c r="AS17" s="137">
        <v>45590</v>
      </c>
      <c r="AT17" s="140"/>
      <c r="AU17" s="136" t="s">
        <v>1593</v>
      </c>
      <c r="AV17" s="138" t="s">
        <v>1593</v>
      </c>
      <c r="AW17" s="135">
        <v>168882772</v>
      </c>
      <c r="AX17" s="140" t="s">
        <v>522</v>
      </c>
      <c r="AY17" s="215">
        <v>45206</v>
      </c>
      <c r="AZ17" s="214">
        <v>45572</v>
      </c>
      <c r="BA17" s="236">
        <v>52366245</v>
      </c>
      <c r="BB17" s="142" t="s">
        <v>523</v>
      </c>
      <c r="BC17" s="143">
        <v>74663170</v>
      </c>
      <c r="BD17" s="143">
        <v>3057964261</v>
      </c>
      <c r="BE17" s="129" t="s">
        <v>524</v>
      </c>
      <c r="BF17" s="129" t="s">
        <v>525</v>
      </c>
      <c r="BG17" s="212">
        <v>5576852</v>
      </c>
      <c r="BH17" s="142" t="s">
        <v>526</v>
      </c>
      <c r="BI17" s="143">
        <v>4650982</v>
      </c>
      <c r="BJ17" s="211" t="s">
        <v>524</v>
      </c>
      <c r="BK17" s="211" t="s">
        <v>525</v>
      </c>
      <c r="BL17" s="212"/>
      <c r="BM17" s="142"/>
      <c r="BN17" s="143"/>
      <c r="BO17" s="211"/>
      <c r="BP17" s="211"/>
      <c r="BQ17" s="146">
        <v>72</v>
      </c>
      <c r="BR17" s="146"/>
      <c r="BS17" s="211"/>
      <c r="BT17" s="211"/>
      <c r="BU17" s="211" t="s">
        <v>1584</v>
      </c>
      <c r="BV17" s="210"/>
      <c r="BW17" s="209" t="s">
        <v>1583</v>
      </c>
      <c r="BX17" s="209"/>
      <c r="BY17" s="209"/>
      <c r="BZ17" s="209"/>
      <c r="CA17" s="208"/>
      <c r="CB17" s="191" t="s">
        <v>463</v>
      </c>
    </row>
    <row r="18" spans="1:80" ht="13.5" customHeight="1" x14ac:dyDescent="0.3">
      <c r="A18" s="219">
        <v>7</v>
      </c>
      <c r="B18" s="147" t="s">
        <v>463</v>
      </c>
      <c r="C18" s="146">
        <v>85</v>
      </c>
      <c r="D18" s="218" t="s">
        <v>2374</v>
      </c>
      <c r="E18" s="145" t="s">
        <v>591</v>
      </c>
      <c r="F18" s="218">
        <v>1015412433</v>
      </c>
      <c r="G18" s="218" t="s">
        <v>2375</v>
      </c>
      <c r="H18" s="218"/>
      <c r="I18" s="218" t="s">
        <v>2376</v>
      </c>
      <c r="J18" s="217"/>
      <c r="K18" s="129" t="s">
        <v>845</v>
      </c>
      <c r="L18" s="129"/>
      <c r="M18" s="129" t="s">
        <v>453</v>
      </c>
      <c r="N18" s="130"/>
      <c r="O18" s="130">
        <v>2025</v>
      </c>
      <c r="P18" s="130">
        <v>2025</v>
      </c>
      <c r="Q18" s="129" t="s">
        <v>454</v>
      </c>
      <c r="R18" s="129" t="s">
        <v>455</v>
      </c>
      <c r="S18" s="131"/>
      <c r="T18" s="132"/>
      <c r="U18" s="130">
        <v>40</v>
      </c>
      <c r="V18" s="130">
        <v>40</v>
      </c>
      <c r="W18" s="130">
        <v>2</v>
      </c>
      <c r="X18" s="132" t="s">
        <v>456</v>
      </c>
      <c r="Y18" s="133"/>
      <c r="Z18" s="133"/>
      <c r="AA18" s="132"/>
      <c r="AB18" s="130"/>
      <c r="AC18" s="134"/>
      <c r="AD18" s="135"/>
      <c r="AE18" s="130"/>
      <c r="AF18" s="136"/>
      <c r="AG18" s="137"/>
      <c r="AH18" s="135"/>
      <c r="AI18" s="132"/>
      <c r="AJ18" s="136"/>
      <c r="AK18" s="138"/>
      <c r="AL18" s="216"/>
      <c r="AM18" s="129"/>
      <c r="AN18" s="136"/>
      <c r="AO18" s="138"/>
      <c r="AP18" s="139"/>
      <c r="AQ18" s="211"/>
      <c r="AR18" s="136"/>
      <c r="AS18" s="137"/>
      <c r="AT18" s="140"/>
      <c r="AU18" s="136"/>
      <c r="AV18" s="138"/>
      <c r="AW18" s="135"/>
      <c r="AX18" s="140"/>
      <c r="AY18" s="215"/>
      <c r="AZ18" s="214"/>
      <c r="BA18" s="236"/>
      <c r="BB18" s="142"/>
      <c r="BC18" s="143"/>
      <c r="BD18" s="143"/>
      <c r="BE18" s="129"/>
      <c r="BF18" s="129"/>
      <c r="BG18" s="212"/>
      <c r="BH18" s="142"/>
      <c r="BI18" s="143"/>
      <c r="BJ18" s="211"/>
      <c r="BK18" s="211"/>
      <c r="BL18" s="212"/>
      <c r="BM18" s="142"/>
      <c r="BN18" s="143"/>
      <c r="BO18" s="211"/>
      <c r="BP18" s="211"/>
      <c r="BQ18" s="146"/>
      <c r="BR18" s="146"/>
      <c r="BS18" s="211"/>
      <c r="BT18" s="211"/>
      <c r="BU18" s="211" t="s">
        <v>1584</v>
      </c>
      <c r="BV18" s="210"/>
      <c r="BW18" s="209" t="s">
        <v>1583</v>
      </c>
      <c r="BX18" s="209"/>
      <c r="BY18" s="209"/>
      <c r="BZ18" s="209"/>
      <c r="CA18" s="208"/>
      <c r="CB18" s="191" t="s">
        <v>463</v>
      </c>
    </row>
    <row r="19" spans="1:80" x14ac:dyDescent="0.3">
      <c r="A19" s="219">
        <v>7</v>
      </c>
      <c r="B19" s="147" t="s">
        <v>463</v>
      </c>
      <c r="C19" s="207">
        <v>87</v>
      </c>
      <c r="D19" s="195" t="s">
        <v>2335</v>
      </c>
      <c r="E19" s="145" t="s">
        <v>462</v>
      </c>
      <c r="F19" s="218">
        <v>80512510</v>
      </c>
      <c r="G19" s="218" t="s">
        <v>1570</v>
      </c>
      <c r="H19" s="218" t="s">
        <v>1783</v>
      </c>
      <c r="I19" s="218">
        <v>3142961767</v>
      </c>
      <c r="J19" s="217">
        <v>41438</v>
      </c>
    </row>
    <row r="20" spans="1:80" ht="13.5" customHeight="1" x14ac:dyDescent="0.3">
      <c r="A20" s="219">
        <v>188</v>
      </c>
      <c r="B20" s="147" t="s">
        <v>463</v>
      </c>
      <c r="C20" s="146">
        <v>98</v>
      </c>
      <c r="D20" s="218" t="s">
        <v>1460</v>
      </c>
      <c r="E20" s="145" t="s">
        <v>591</v>
      </c>
      <c r="F20" s="218">
        <v>17331783</v>
      </c>
      <c r="G20" s="218" t="s">
        <v>1842</v>
      </c>
      <c r="H20" s="218" t="s">
        <v>1841</v>
      </c>
      <c r="I20" s="218">
        <v>3144050564</v>
      </c>
      <c r="J20" s="217">
        <v>45476</v>
      </c>
      <c r="K20" s="129" t="s">
        <v>845</v>
      </c>
      <c r="L20" s="129" t="s">
        <v>1379</v>
      </c>
      <c r="M20" s="129" t="s">
        <v>453</v>
      </c>
      <c r="N20" s="130">
        <v>5193</v>
      </c>
      <c r="O20" s="130">
        <v>2023</v>
      </c>
      <c r="P20" s="130">
        <v>2023</v>
      </c>
      <c r="Q20" s="129" t="s">
        <v>454</v>
      </c>
      <c r="R20" s="129" t="s">
        <v>455</v>
      </c>
      <c r="S20" s="131" t="s">
        <v>1461</v>
      </c>
      <c r="T20" s="132" t="s">
        <v>1462</v>
      </c>
      <c r="U20" s="130">
        <v>35</v>
      </c>
      <c r="V20" s="130">
        <v>35</v>
      </c>
      <c r="W20" s="130">
        <v>2</v>
      </c>
      <c r="X20" s="132" t="s">
        <v>456</v>
      </c>
      <c r="Y20" s="133">
        <v>45190</v>
      </c>
      <c r="Z20" s="133">
        <v>45177</v>
      </c>
      <c r="AA20" s="132" t="s">
        <v>469</v>
      </c>
      <c r="AB20" s="130">
        <v>10029970550</v>
      </c>
      <c r="AC20" s="134">
        <v>36</v>
      </c>
      <c r="AD20" s="135">
        <v>388589</v>
      </c>
      <c r="AE20" s="130" t="s">
        <v>458</v>
      </c>
      <c r="AF20" s="136">
        <v>45190</v>
      </c>
      <c r="AG20" s="137">
        <v>45921</v>
      </c>
      <c r="AH20" s="135">
        <v>11101000608</v>
      </c>
      <c r="AI20" s="132" t="s">
        <v>459</v>
      </c>
      <c r="AJ20" s="136">
        <v>45347</v>
      </c>
      <c r="AK20" s="138">
        <v>45713</v>
      </c>
      <c r="AL20" s="216">
        <v>13061001309</v>
      </c>
      <c r="AM20" s="129" t="s">
        <v>459</v>
      </c>
      <c r="AN20" s="136">
        <v>45481</v>
      </c>
      <c r="AO20" s="138">
        <v>45846</v>
      </c>
      <c r="AP20" s="139">
        <v>86067633</v>
      </c>
      <c r="AQ20" s="211" t="s">
        <v>470</v>
      </c>
      <c r="AR20" s="136">
        <v>45186</v>
      </c>
      <c r="AS20" s="137">
        <v>45551</v>
      </c>
      <c r="AT20" s="140" t="s">
        <v>809</v>
      </c>
      <c r="AU20" s="127">
        <v>45436</v>
      </c>
      <c r="AV20" s="138">
        <v>45496</v>
      </c>
      <c r="AW20" s="135" t="s">
        <v>809</v>
      </c>
      <c r="AX20" s="140" t="s">
        <v>809</v>
      </c>
      <c r="AY20" s="215">
        <v>45177</v>
      </c>
      <c r="AZ20" s="214">
        <v>45908</v>
      </c>
      <c r="BA20" s="213">
        <v>19123265</v>
      </c>
      <c r="BB20" s="142" t="s">
        <v>611</v>
      </c>
      <c r="BC20" s="143">
        <v>3118830</v>
      </c>
      <c r="BD20" s="143">
        <v>3203001319</v>
      </c>
      <c r="BE20" s="132" t="s">
        <v>513</v>
      </c>
      <c r="BF20" s="129" t="s">
        <v>612</v>
      </c>
      <c r="BG20" s="212"/>
      <c r="BH20" s="142"/>
      <c r="BI20" s="143"/>
      <c r="BJ20" s="211"/>
      <c r="BK20" s="211"/>
      <c r="BL20" s="212"/>
      <c r="BM20" s="142"/>
      <c r="BN20" s="143"/>
      <c r="BO20" s="211"/>
      <c r="BP20" s="211"/>
      <c r="BQ20" s="146">
        <v>98</v>
      </c>
      <c r="BR20" s="146"/>
      <c r="BS20" s="211" t="s">
        <v>1587</v>
      </c>
      <c r="BT20" s="211"/>
      <c r="BU20" s="211"/>
      <c r="BV20" s="210"/>
      <c r="BW20" s="209" t="s">
        <v>1583</v>
      </c>
      <c r="BX20" s="209"/>
      <c r="BY20" s="209"/>
      <c r="BZ20" s="209"/>
      <c r="CA20" s="208"/>
      <c r="CB20" s="191" t="s">
        <v>463</v>
      </c>
    </row>
    <row r="21" spans="1:80" ht="13.5" customHeight="1" x14ac:dyDescent="0.3">
      <c r="A21" s="219">
        <v>8</v>
      </c>
      <c r="B21" s="147" t="s">
        <v>463</v>
      </c>
      <c r="C21" s="146">
        <v>106</v>
      </c>
      <c r="D21" s="218" t="s">
        <v>527</v>
      </c>
      <c r="E21" s="145" t="s">
        <v>462</v>
      </c>
      <c r="F21" s="218">
        <v>19200947</v>
      </c>
      <c r="G21" s="218" t="s">
        <v>1840</v>
      </c>
      <c r="H21" s="218" t="s">
        <v>1839</v>
      </c>
      <c r="I21" s="218">
        <v>3106803078</v>
      </c>
      <c r="J21" s="217"/>
      <c r="K21" s="129" t="s">
        <v>465</v>
      </c>
      <c r="L21" s="129" t="s">
        <v>528</v>
      </c>
      <c r="M21" s="129" t="s">
        <v>453</v>
      </c>
      <c r="N21" s="130">
        <v>5307</v>
      </c>
      <c r="O21" s="130">
        <v>2008</v>
      </c>
      <c r="P21" s="130">
        <v>2009</v>
      </c>
      <c r="Q21" s="129" t="s">
        <v>454</v>
      </c>
      <c r="R21" s="129" t="s">
        <v>455</v>
      </c>
      <c r="S21" s="131" t="s">
        <v>529</v>
      </c>
      <c r="T21" s="132" t="s">
        <v>530</v>
      </c>
      <c r="U21" s="130">
        <v>35</v>
      </c>
      <c r="V21" s="130">
        <v>35</v>
      </c>
      <c r="W21" s="130">
        <v>1</v>
      </c>
      <c r="X21" s="132" t="s">
        <v>456</v>
      </c>
      <c r="Y21" s="133">
        <v>41288</v>
      </c>
      <c r="Z21" s="133">
        <v>39798</v>
      </c>
      <c r="AA21" s="132" t="s">
        <v>531</v>
      </c>
      <c r="AB21" s="130">
        <v>10004687995</v>
      </c>
      <c r="AC21" s="134">
        <v>35</v>
      </c>
      <c r="AD21" s="135">
        <v>331528</v>
      </c>
      <c r="AE21" s="130" t="s">
        <v>458</v>
      </c>
      <c r="AF21" s="136">
        <v>44899</v>
      </c>
      <c r="AG21" s="137">
        <v>45630</v>
      </c>
      <c r="AH21" s="135">
        <v>11101000608</v>
      </c>
      <c r="AI21" s="132" t="s">
        <v>459</v>
      </c>
      <c r="AJ21" s="136">
        <v>45347</v>
      </c>
      <c r="AK21" s="138">
        <v>45713</v>
      </c>
      <c r="AL21" s="216">
        <v>13061001309</v>
      </c>
      <c r="AM21" s="129" t="s">
        <v>459</v>
      </c>
      <c r="AN21" s="136">
        <v>45481</v>
      </c>
      <c r="AO21" s="138">
        <v>45846</v>
      </c>
      <c r="AP21" s="139">
        <v>14289407568630</v>
      </c>
      <c r="AQ21" s="211" t="s">
        <v>460</v>
      </c>
      <c r="AR21" s="136">
        <v>45262</v>
      </c>
      <c r="AS21" s="137">
        <v>45627</v>
      </c>
      <c r="AT21" s="140" t="s">
        <v>472</v>
      </c>
      <c r="AU21" s="127">
        <v>45343</v>
      </c>
      <c r="AV21" s="138">
        <v>45403</v>
      </c>
      <c r="AW21" s="135">
        <v>170055788</v>
      </c>
      <c r="AX21" s="140" t="s">
        <v>532</v>
      </c>
      <c r="AY21" s="215">
        <v>45266</v>
      </c>
      <c r="AZ21" s="214">
        <v>45632</v>
      </c>
      <c r="BA21" s="236">
        <v>41644243</v>
      </c>
      <c r="BB21" s="142" t="s">
        <v>533</v>
      </c>
      <c r="BC21" s="143">
        <v>7765208</v>
      </c>
      <c r="BD21" s="143">
        <v>3102632056</v>
      </c>
      <c r="BE21" s="132" t="s">
        <v>534</v>
      </c>
      <c r="BF21" s="129" t="s">
        <v>535</v>
      </c>
      <c r="BG21" s="212"/>
      <c r="BH21" s="142"/>
      <c r="BI21" s="143">
        <v>3106803078</v>
      </c>
      <c r="BJ21" s="132"/>
      <c r="BK21" s="129" t="s">
        <v>536</v>
      </c>
      <c r="BL21" s="212"/>
      <c r="BM21" s="142"/>
      <c r="BN21" s="143"/>
      <c r="BO21" s="211"/>
      <c r="BP21" s="211"/>
      <c r="BQ21" s="146">
        <v>106</v>
      </c>
      <c r="BR21" s="146"/>
      <c r="BS21" s="211"/>
      <c r="BT21" s="211"/>
      <c r="BU21" s="211" t="s">
        <v>1651</v>
      </c>
      <c r="BV21" s="210"/>
      <c r="BW21" s="209" t="s">
        <v>1583</v>
      </c>
      <c r="BX21" s="209"/>
      <c r="BY21" s="209"/>
      <c r="BZ21" s="209"/>
      <c r="CA21" s="208"/>
      <c r="CB21" s="191" t="s">
        <v>463</v>
      </c>
    </row>
    <row r="22" spans="1:80" ht="13.5" customHeight="1" x14ac:dyDescent="0.3">
      <c r="A22" s="219">
        <v>11</v>
      </c>
      <c r="B22" s="147" t="s">
        <v>463</v>
      </c>
      <c r="C22" s="146">
        <v>147</v>
      </c>
      <c r="D22" s="218" t="s">
        <v>542</v>
      </c>
      <c r="E22" s="145" t="s">
        <v>462</v>
      </c>
      <c r="F22" s="218">
        <v>79312022</v>
      </c>
      <c r="G22" s="218" t="s">
        <v>548</v>
      </c>
      <c r="H22" s="218" t="s">
        <v>1838</v>
      </c>
      <c r="I22" s="218">
        <v>3124159408</v>
      </c>
      <c r="J22" s="217"/>
      <c r="K22" s="129" t="s">
        <v>543</v>
      </c>
      <c r="L22" s="129" t="s">
        <v>544</v>
      </c>
      <c r="M22" s="129" t="s">
        <v>453</v>
      </c>
      <c r="N22" s="130">
        <v>3800</v>
      </c>
      <c r="O22" s="130">
        <v>2012</v>
      </c>
      <c r="P22" s="130">
        <v>2012</v>
      </c>
      <c r="Q22" s="129" t="s">
        <v>537</v>
      </c>
      <c r="R22" s="129" t="s">
        <v>545</v>
      </c>
      <c r="S22" s="131">
        <v>89035603</v>
      </c>
      <c r="T22" s="132" t="s">
        <v>546</v>
      </c>
      <c r="U22" s="130">
        <v>27</v>
      </c>
      <c r="V22" s="130">
        <v>27</v>
      </c>
      <c r="W22" s="130">
        <v>1</v>
      </c>
      <c r="X22" s="132" t="s">
        <v>456</v>
      </c>
      <c r="Y22" s="133">
        <v>41285</v>
      </c>
      <c r="Z22" s="133">
        <v>41082</v>
      </c>
      <c r="AA22" s="132" t="s">
        <v>457</v>
      </c>
      <c r="AB22" s="130">
        <v>10015569150</v>
      </c>
      <c r="AC22" s="134">
        <v>27</v>
      </c>
      <c r="AD22" s="135">
        <v>336723</v>
      </c>
      <c r="AE22" s="130" t="s">
        <v>458</v>
      </c>
      <c r="AF22" s="136">
        <v>44900</v>
      </c>
      <c r="AG22" s="137">
        <v>45631</v>
      </c>
      <c r="AH22" s="135">
        <v>11101000608</v>
      </c>
      <c r="AI22" s="132" t="s">
        <v>459</v>
      </c>
      <c r="AJ22" s="136">
        <v>45347</v>
      </c>
      <c r="AK22" s="138">
        <v>45713</v>
      </c>
      <c r="AL22" s="216">
        <v>13061001309</v>
      </c>
      <c r="AM22" s="129" t="s">
        <v>459</v>
      </c>
      <c r="AN22" s="136">
        <v>45481</v>
      </c>
      <c r="AO22" s="138">
        <v>45846</v>
      </c>
      <c r="AP22" s="139">
        <v>88572631</v>
      </c>
      <c r="AQ22" s="211" t="s">
        <v>470</v>
      </c>
      <c r="AR22" s="136">
        <v>45479</v>
      </c>
      <c r="AS22" s="137">
        <v>45844</v>
      </c>
      <c r="AT22" s="140" t="s">
        <v>472</v>
      </c>
      <c r="AU22" s="127">
        <v>45452</v>
      </c>
      <c r="AV22" s="138">
        <v>45513</v>
      </c>
      <c r="AW22" s="135">
        <v>173666584</v>
      </c>
      <c r="AX22" s="140" t="s">
        <v>472</v>
      </c>
      <c r="AY22" s="215">
        <v>45452</v>
      </c>
      <c r="AZ22" s="214">
        <v>45817</v>
      </c>
      <c r="BA22" s="213">
        <v>79312022</v>
      </c>
      <c r="BB22" s="142" t="s">
        <v>548</v>
      </c>
      <c r="BC22" s="143">
        <v>4357421</v>
      </c>
      <c r="BD22" s="143">
        <v>3124159408</v>
      </c>
      <c r="BE22" s="132" t="s">
        <v>549</v>
      </c>
      <c r="BF22" s="129" t="s">
        <v>550</v>
      </c>
      <c r="BG22" s="212"/>
      <c r="BH22" s="142"/>
      <c r="BI22" s="143">
        <v>3115214581</v>
      </c>
      <c r="BJ22" s="211"/>
      <c r="BK22" s="211"/>
      <c r="BL22" s="212"/>
      <c r="BM22" s="142"/>
      <c r="BN22" s="143"/>
      <c r="BO22" s="211"/>
      <c r="BP22" s="211"/>
      <c r="BQ22" s="146">
        <v>147</v>
      </c>
      <c r="BR22" s="146"/>
      <c r="BS22" s="211" t="s">
        <v>1587</v>
      </c>
      <c r="BT22" s="211"/>
      <c r="BU22" s="211" t="s">
        <v>1651</v>
      </c>
      <c r="BV22" s="210"/>
      <c r="BW22" s="209" t="s">
        <v>1583</v>
      </c>
      <c r="BX22" s="209"/>
      <c r="BY22" s="209"/>
      <c r="BZ22" s="209"/>
      <c r="CA22" s="208"/>
      <c r="CB22" s="191" t="s">
        <v>463</v>
      </c>
    </row>
    <row r="23" spans="1:80" ht="13.5" customHeight="1" x14ac:dyDescent="0.3">
      <c r="A23" s="219">
        <v>12</v>
      </c>
      <c r="B23" s="147" t="s">
        <v>463</v>
      </c>
      <c r="C23" s="146">
        <v>151</v>
      </c>
      <c r="D23" s="218" t="s">
        <v>551</v>
      </c>
      <c r="E23" s="145" t="s">
        <v>462</v>
      </c>
      <c r="F23" s="218">
        <v>79874669</v>
      </c>
      <c r="G23" s="218" t="s">
        <v>1837</v>
      </c>
      <c r="H23" s="218" t="s">
        <v>558</v>
      </c>
      <c r="I23" s="218">
        <v>3133272723</v>
      </c>
      <c r="J23" s="217"/>
      <c r="K23" s="129" t="s">
        <v>465</v>
      </c>
      <c r="L23" s="129" t="s">
        <v>552</v>
      </c>
      <c r="M23" s="129" t="s">
        <v>453</v>
      </c>
      <c r="N23" s="130">
        <v>4009</v>
      </c>
      <c r="O23" s="130">
        <v>2016</v>
      </c>
      <c r="P23" s="130">
        <v>2017</v>
      </c>
      <c r="Q23" s="129" t="s">
        <v>454</v>
      </c>
      <c r="R23" s="129" t="s">
        <v>545</v>
      </c>
      <c r="S23" s="131" t="s">
        <v>553</v>
      </c>
      <c r="T23" s="132" t="s">
        <v>554</v>
      </c>
      <c r="U23" s="130">
        <v>30</v>
      </c>
      <c r="V23" s="130">
        <v>29</v>
      </c>
      <c r="W23" s="130">
        <v>1</v>
      </c>
      <c r="X23" s="132" t="s">
        <v>456</v>
      </c>
      <c r="Y23" s="133">
        <v>42710</v>
      </c>
      <c r="Z23" s="133">
        <v>42692</v>
      </c>
      <c r="AA23" s="132" t="s">
        <v>469</v>
      </c>
      <c r="AB23" s="130">
        <v>10012908174</v>
      </c>
      <c r="AC23" s="134">
        <v>30</v>
      </c>
      <c r="AD23" s="135">
        <v>331825</v>
      </c>
      <c r="AE23" s="130" t="s">
        <v>458</v>
      </c>
      <c r="AF23" s="136">
        <v>45630</v>
      </c>
      <c r="AG23" s="137">
        <v>45630</v>
      </c>
      <c r="AH23" s="135">
        <v>11101000608</v>
      </c>
      <c r="AI23" s="132" t="s">
        <v>459</v>
      </c>
      <c r="AJ23" s="136">
        <v>45347</v>
      </c>
      <c r="AK23" s="138">
        <v>45713</v>
      </c>
      <c r="AL23" s="216">
        <v>13061001309</v>
      </c>
      <c r="AM23" s="129" t="s">
        <v>459</v>
      </c>
      <c r="AN23" s="136">
        <v>45481</v>
      </c>
      <c r="AO23" s="138">
        <v>45846</v>
      </c>
      <c r="AP23" s="139">
        <v>1015100477503</v>
      </c>
      <c r="AQ23" s="211" t="s">
        <v>484</v>
      </c>
      <c r="AR23" s="136">
        <v>45250</v>
      </c>
      <c r="AS23" s="137">
        <v>45615</v>
      </c>
      <c r="AT23" s="140" t="s">
        <v>1658</v>
      </c>
      <c r="AU23" s="127">
        <v>45426</v>
      </c>
      <c r="AV23" s="138">
        <v>45486</v>
      </c>
      <c r="AW23" s="135">
        <v>169767589</v>
      </c>
      <c r="AX23" s="140" t="s">
        <v>555</v>
      </c>
      <c r="AY23" s="215">
        <v>45254</v>
      </c>
      <c r="AZ23" s="214">
        <v>45620</v>
      </c>
      <c r="BA23" s="236">
        <v>19243681</v>
      </c>
      <c r="BB23" s="142" t="s">
        <v>556</v>
      </c>
      <c r="BC23" s="143">
        <v>6810989</v>
      </c>
      <c r="BD23" s="143">
        <v>3107879155</v>
      </c>
      <c r="BE23" s="132" t="s">
        <v>557</v>
      </c>
      <c r="BF23" s="144" t="s">
        <v>558</v>
      </c>
      <c r="BG23" s="212"/>
      <c r="BH23" s="142"/>
      <c r="BI23" s="143">
        <v>3133272723</v>
      </c>
      <c r="BJ23" s="211"/>
      <c r="BK23" s="211"/>
      <c r="BL23" s="212"/>
      <c r="BM23" s="142"/>
      <c r="BN23" s="143"/>
      <c r="BO23" s="211"/>
      <c r="BP23" s="211"/>
      <c r="BQ23" s="146">
        <v>151</v>
      </c>
      <c r="BR23" s="146"/>
      <c r="BS23" s="211"/>
      <c r="BT23" s="211"/>
      <c r="BU23" s="211" t="s">
        <v>1651</v>
      </c>
      <c r="BV23" s="210"/>
      <c r="BW23" s="209" t="s">
        <v>1583</v>
      </c>
      <c r="BX23" s="209"/>
      <c r="BY23" s="209"/>
      <c r="BZ23" s="209"/>
      <c r="CA23" s="208"/>
      <c r="CB23" s="191" t="s">
        <v>463</v>
      </c>
    </row>
    <row r="24" spans="1:80" ht="13.5" customHeight="1" x14ac:dyDescent="0.3">
      <c r="A24" s="219">
        <v>13</v>
      </c>
      <c r="B24" s="147" t="s">
        <v>463</v>
      </c>
      <c r="C24" s="146">
        <v>155</v>
      </c>
      <c r="D24" s="218" t="s">
        <v>559</v>
      </c>
      <c r="E24" s="145" t="s">
        <v>462</v>
      </c>
      <c r="F24" s="218">
        <v>80030703</v>
      </c>
      <c r="G24" s="218" t="s">
        <v>1836</v>
      </c>
      <c r="H24" s="218" t="s">
        <v>1835</v>
      </c>
      <c r="I24" s="218" t="s">
        <v>1834</v>
      </c>
      <c r="J24" s="217"/>
      <c r="K24" s="129" t="s">
        <v>560</v>
      </c>
      <c r="L24" s="129" t="s">
        <v>561</v>
      </c>
      <c r="M24" s="129" t="s">
        <v>453</v>
      </c>
      <c r="N24" s="130">
        <v>5900</v>
      </c>
      <c r="O24" s="130">
        <v>2010</v>
      </c>
      <c r="P24" s="130">
        <v>2010</v>
      </c>
      <c r="Q24" s="129" t="s">
        <v>454</v>
      </c>
      <c r="R24" s="129" t="s">
        <v>455</v>
      </c>
      <c r="S24" s="131">
        <v>69545368</v>
      </c>
      <c r="T24" s="132" t="s">
        <v>562</v>
      </c>
      <c r="U24" s="130">
        <v>37</v>
      </c>
      <c r="V24" s="130">
        <v>37</v>
      </c>
      <c r="W24" s="130">
        <v>1</v>
      </c>
      <c r="X24" s="132" t="s">
        <v>456</v>
      </c>
      <c r="Y24" s="133">
        <v>41290</v>
      </c>
      <c r="Z24" s="133">
        <v>40183</v>
      </c>
      <c r="AA24" s="132" t="s">
        <v>538</v>
      </c>
      <c r="AB24" s="130">
        <v>10009157564</v>
      </c>
      <c r="AC24" s="134">
        <v>37</v>
      </c>
      <c r="AD24" s="135">
        <v>347700</v>
      </c>
      <c r="AE24" s="130" t="s">
        <v>458</v>
      </c>
      <c r="AF24" s="136">
        <v>44970</v>
      </c>
      <c r="AG24" s="137">
        <v>45701</v>
      </c>
      <c r="AH24" s="135">
        <v>11101000608</v>
      </c>
      <c r="AI24" s="132" t="s">
        <v>459</v>
      </c>
      <c r="AJ24" s="136">
        <v>45347</v>
      </c>
      <c r="AK24" s="138">
        <v>45713</v>
      </c>
      <c r="AL24" s="216">
        <v>13061001309</v>
      </c>
      <c r="AM24" s="129" t="s">
        <v>459</v>
      </c>
      <c r="AN24" s="136">
        <v>45481</v>
      </c>
      <c r="AO24" s="138">
        <v>45846</v>
      </c>
      <c r="AP24" s="139">
        <v>87509186</v>
      </c>
      <c r="AQ24" s="211" t="s">
        <v>470</v>
      </c>
      <c r="AR24" s="136">
        <v>45312</v>
      </c>
      <c r="AS24" s="137">
        <v>45677</v>
      </c>
      <c r="AT24" s="140" t="s">
        <v>1658</v>
      </c>
      <c r="AU24" s="127">
        <v>45409</v>
      </c>
      <c r="AV24" s="138">
        <v>45469</v>
      </c>
      <c r="AW24" s="135">
        <v>171478611</v>
      </c>
      <c r="AX24" s="140" t="s">
        <v>472</v>
      </c>
      <c r="AY24" s="215">
        <v>45323</v>
      </c>
      <c r="AZ24" s="214">
        <v>45689</v>
      </c>
      <c r="BA24" s="213">
        <v>41725153</v>
      </c>
      <c r="BB24" s="142" t="s">
        <v>563</v>
      </c>
      <c r="BC24" s="143">
        <v>6921677</v>
      </c>
      <c r="BD24" s="143">
        <v>3105698890</v>
      </c>
      <c r="BE24" s="132" t="s">
        <v>564</v>
      </c>
      <c r="BF24" s="144" t="s">
        <v>565</v>
      </c>
      <c r="BG24" s="212">
        <v>19216694</v>
      </c>
      <c r="BH24" s="142" t="s">
        <v>566</v>
      </c>
      <c r="BI24" s="143">
        <v>3105698890</v>
      </c>
      <c r="BJ24" s="211" t="s">
        <v>564</v>
      </c>
      <c r="BK24" s="211" t="s">
        <v>565</v>
      </c>
      <c r="BL24" s="212"/>
      <c r="BM24" s="142"/>
      <c r="BN24" s="143"/>
      <c r="BO24" s="211"/>
      <c r="BP24" s="211"/>
      <c r="BQ24" s="146">
        <v>155</v>
      </c>
      <c r="BR24" s="146"/>
      <c r="BS24" s="211"/>
      <c r="BT24" s="211"/>
      <c r="BU24" s="211" t="s">
        <v>1651</v>
      </c>
      <c r="BV24" s="210"/>
      <c r="BW24" s="209" t="s">
        <v>1583</v>
      </c>
      <c r="BX24" s="209"/>
      <c r="BY24" s="209"/>
      <c r="BZ24" s="209"/>
      <c r="CA24" s="208"/>
      <c r="CB24" s="191" t="s">
        <v>463</v>
      </c>
    </row>
    <row r="25" spans="1:80" ht="13.5" customHeight="1" x14ac:dyDescent="0.3">
      <c r="A25" s="219">
        <v>14</v>
      </c>
      <c r="B25" s="147" t="s">
        <v>463</v>
      </c>
      <c r="C25" s="238">
        <v>156</v>
      </c>
      <c r="D25" s="218" t="s">
        <v>567</v>
      </c>
      <c r="E25" s="145" t="s">
        <v>462</v>
      </c>
      <c r="F25" s="218">
        <v>7177515</v>
      </c>
      <c r="G25" s="218" t="s">
        <v>1833</v>
      </c>
      <c r="H25" s="218" t="s">
        <v>574</v>
      </c>
      <c r="I25" s="218">
        <v>3144643679</v>
      </c>
      <c r="J25" s="217"/>
      <c r="K25" s="129" t="s">
        <v>465</v>
      </c>
      <c r="L25" s="129" t="s">
        <v>568</v>
      </c>
      <c r="M25" s="129" t="s">
        <v>453</v>
      </c>
      <c r="N25" s="130">
        <v>3400</v>
      </c>
      <c r="O25" s="130">
        <v>2002</v>
      </c>
      <c r="P25" s="130">
        <v>2002</v>
      </c>
      <c r="Q25" s="129" t="s">
        <v>454</v>
      </c>
      <c r="R25" s="129" t="s">
        <v>545</v>
      </c>
      <c r="S25" s="131" t="s">
        <v>569</v>
      </c>
      <c r="T25" s="132" t="s">
        <v>570</v>
      </c>
      <c r="U25" s="130">
        <v>28</v>
      </c>
      <c r="V25" s="130">
        <v>28</v>
      </c>
      <c r="W25" s="130">
        <v>2</v>
      </c>
      <c r="X25" s="132" t="s">
        <v>456</v>
      </c>
      <c r="Y25" s="133">
        <v>41288</v>
      </c>
      <c r="Z25" s="133">
        <v>37586</v>
      </c>
      <c r="AA25" s="132" t="s">
        <v>538</v>
      </c>
      <c r="AB25" s="130">
        <v>10001818295</v>
      </c>
      <c r="AC25" s="134">
        <v>28</v>
      </c>
      <c r="AD25" s="135">
        <v>327950</v>
      </c>
      <c r="AE25" s="130" t="s">
        <v>458</v>
      </c>
      <c r="AF25" s="136">
        <v>44892</v>
      </c>
      <c r="AG25" s="137">
        <v>45623</v>
      </c>
      <c r="AH25" s="135">
        <v>11101000608</v>
      </c>
      <c r="AI25" s="132" t="s">
        <v>459</v>
      </c>
      <c r="AJ25" s="136">
        <v>45347</v>
      </c>
      <c r="AK25" s="138">
        <v>45713</v>
      </c>
      <c r="AL25" s="216">
        <v>13061001309</v>
      </c>
      <c r="AM25" s="129" t="s">
        <v>459</v>
      </c>
      <c r="AN25" s="136">
        <v>45481</v>
      </c>
      <c r="AO25" s="138">
        <v>45846</v>
      </c>
      <c r="AP25" s="139">
        <v>1522107225501</v>
      </c>
      <c r="AQ25" s="211" t="s">
        <v>484</v>
      </c>
      <c r="AR25" s="136">
        <v>45281</v>
      </c>
      <c r="AS25" s="137">
        <v>45646</v>
      </c>
      <c r="AT25" s="140" t="s">
        <v>1832</v>
      </c>
      <c r="AU25" s="127">
        <v>45462</v>
      </c>
      <c r="AV25" s="138">
        <v>45523</v>
      </c>
      <c r="AW25" s="135">
        <v>171117742</v>
      </c>
      <c r="AX25" s="140" t="s">
        <v>571</v>
      </c>
      <c r="AY25" s="215">
        <v>45308</v>
      </c>
      <c r="AZ25" s="214">
        <v>45674</v>
      </c>
      <c r="BA25" s="236">
        <v>1073491</v>
      </c>
      <c r="BB25" s="142" t="s">
        <v>572</v>
      </c>
      <c r="BC25" s="143">
        <v>3144643679</v>
      </c>
      <c r="BD25" s="143">
        <v>3144643679</v>
      </c>
      <c r="BE25" s="132" t="s">
        <v>573</v>
      </c>
      <c r="BF25" s="144" t="s">
        <v>574</v>
      </c>
      <c r="BG25" s="212"/>
      <c r="BH25" s="142"/>
      <c r="BI25" s="143"/>
      <c r="BJ25" s="132"/>
      <c r="BK25" s="144"/>
      <c r="BL25" s="212"/>
      <c r="BM25" s="142"/>
      <c r="BN25" s="143"/>
      <c r="BO25" s="260"/>
      <c r="BP25" s="211"/>
      <c r="BQ25" s="146">
        <v>156</v>
      </c>
      <c r="BR25" s="146"/>
      <c r="BS25" s="211"/>
      <c r="BT25" s="211"/>
      <c r="BU25" s="211" t="s">
        <v>1651</v>
      </c>
      <c r="BV25" s="210"/>
      <c r="BW25" s="209" t="s">
        <v>1600</v>
      </c>
      <c r="BX25" s="209"/>
      <c r="BY25" s="209"/>
      <c r="BZ25" s="209"/>
      <c r="CA25" s="208"/>
      <c r="CB25" s="191" t="s">
        <v>463</v>
      </c>
    </row>
    <row r="26" spans="1:80" ht="13.5" customHeight="1" x14ac:dyDescent="0.3">
      <c r="A26" s="219">
        <v>17</v>
      </c>
      <c r="B26" s="147" t="s">
        <v>463</v>
      </c>
      <c r="C26" s="146">
        <v>165</v>
      </c>
      <c r="D26" s="218" t="s">
        <v>578</v>
      </c>
      <c r="E26" s="145" t="s">
        <v>462</v>
      </c>
      <c r="F26" s="218">
        <v>79259147</v>
      </c>
      <c r="G26" s="218" t="s">
        <v>1541</v>
      </c>
      <c r="H26" s="218" t="s">
        <v>1831</v>
      </c>
      <c r="I26" s="218">
        <v>3204723271</v>
      </c>
      <c r="J26" s="217">
        <v>45398</v>
      </c>
      <c r="K26" s="129" t="s">
        <v>517</v>
      </c>
      <c r="L26" s="129" t="s">
        <v>579</v>
      </c>
      <c r="M26" s="129" t="s">
        <v>453</v>
      </c>
      <c r="N26" s="130">
        <v>2463</v>
      </c>
      <c r="O26" s="130">
        <v>2012</v>
      </c>
      <c r="P26" s="130">
        <v>2013</v>
      </c>
      <c r="Q26" s="129" t="s">
        <v>519</v>
      </c>
      <c r="R26" s="129" t="s">
        <v>481</v>
      </c>
      <c r="S26" s="131" t="s">
        <v>580</v>
      </c>
      <c r="T26" s="132" t="s">
        <v>581</v>
      </c>
      <c r="U26" s="130">
        <v>18</v>
      </c>
      <c r="V26" s="130">
        <v>16</v>
      </c>
      <c r="W26" s="130">
        <v>2</v>
      </c>
      <c r="X26" s="132" t="s">
        <v>456</v>
      </c>
      <c r="Y26" s="133">
        <v>42753</v>
      </c>
      <c r="Z26" s="133">
        <v>41264</v>
      </c>
      <c r="AA26" s="132" t="s">
        <v>457</v>
      </c>
      <c r="AB26" s="130">
        <v>10004703871</v>
      </c>
      <c r="AC26" s="134">
        <v>18</v>
      </c>
      <c r="AD26" s="135">
        <v>339924</v>
      </c>
      <c r="AE26" s="130" t="s">
        <v>458</v>
      </c>
      <c r="AF26" s="136">
        <v>44955</v>
      </c>
      <c r="AG26" s="137">
        <v>45686</v>
      </c>
      <c r="AH26" s="135">
        <v>11101000608</v>
      </c>
      <c r="AI26" s="132" t="s">
        <v>459</v>
      </c>
      <c r="AJ26" s="136">
        <v>45347</v>
      </c>
      <c r="AK26" s="138">
        <v>45713</v>
      </c>
      <c r="AL26" s="216">
        <v>13061001309</v>
      </c>
      <c r="AM26" s="129" t="s">
        <v>459</v>
      </c>
      <c r="AN26" s="136">
        <v>45481</v>
      </c>
      <c r="AO26" s="138">
        <v>45846</v>
      </c>
      <c r="AP26" s="139">
        <v>88350520</v>
      </c>
      <c r="AQ26" s="211" t="s">
        <v>470</v>
      </c>
      <c r="AR26" s="136">
        <v>45472</v>
      </c>
      <c r="AS26" s="137">
        <v>45834</v>
      </c>
      <c r="AT26" s="140" t="s">
        <v>472</v>
      </c>
      <c r="AU26" s="127">
        <v>45421</v>
      </c>
      <c r="AV26" s="138">
        <v>45481</v>
      </c>
      <c r="AW26" s="135">
        <v>171074721</v>
      </c>
      <c r="AX26" s="140" t="s">
        <v>485</v>
      </c>
      <c r="AY26" s="215">
        <v>45306</v>
      </c>
      <c r="AZ26" s="214">
        <v>45672</v>
      </c>
      <c r="BA26" s="213">
        <v>79259147</v>
      </c>
      <c r="BB26" s="142" t="s">
        <v>582</v>
      </c>
      <c r="BC26" s="143">
        <v>4023384</v>
      </c>
      <c r="BD26" s="143">
        <v>3204723271</v>
      </c>
      <c r="BE26" s="132" t="s">
        <v>583</v>
      </c>
      <c r="BF26" s="144" t="s">
        <v>584</v>
      </c>
      <c r="BG26" s="212"/>
      <c r="BH26" s="142"/>
      <c r="BI26" s="143"/>
      <c r="BJ26" s="211"/>
      <c r="BK26" s="211"/>
      <c r="BL26" s="212"/>
      <c r="BM26" s="142"/>
      <c r="BN26" s="143"/>
      <c r="BO26" s="211"/>
      <c r="BP26" s="211"/>
      <c r="BQ26" s="146">
        <v>165</v>
      </c>
      <c r="BR26" s="146"/>
      <c r="BS26" s="211"/>
      <c r="BT26" s="211"/>
      <c r="BU26" s="211" t="s">
        <v>1584</v>
      </c>
      <c r="BV26" s="210"/>
      <c r="BW26" s="209" t="s">
        <v>1583</v>
      </c>
      <c r="BX26" s="209"/>
      <c r="BY26" s="209"/>
      <c r="BZ26" s="209"/>
      <c r="CA26" s="208"/>
      <c r="CB26" s="191" t="s">
        <v>463</v>
      </c>
    </row>
    <row r="27" spans="1:80" ht="13.5" customHeight="1" x14ac:dyDescent="0.3">
      <c r="A27" s="219">
        <v>18</v>
      </c>
      <c r="B27" s="147" t="s">
        <v>463</v>
      </c>
      <c r="C27" s="238">
        <v>195</v>
      </c>
      <c r="D27" s="218" t="s">
        <v>585</v>
      </c>
      <c r="E27" s="145" t="s">
        <v>591</v>
      </c>
      <c r="F27" s="218">
        <v>79394012</v>
      </c>
      <c r="G27" s="218" t="s">
        <v>1713</v>
      </c>
      <c r="H27" s="218" t="s">
        <v>1712</v>
      </c>
      <c r="I27" s="218">
        <v>3142328925</v>
      </c>
      <c r="J27" s="217">
        <v>45464</v>
      </c>
      <c r="K27" s="129" t="s">
        <v>465</v>
      </c>
      <c r="L27" s="129" t="s">
        <v>466</v>
      </c>
      <c r="M27" s="129" t="s">
        <v>453</v>
      </c>
      <c r="N27" s="130">
        <v>5123</v>
      </c>
      <c r="O27" s="130">
        <v>2017</v>
      </c>
      <c r="P27" s="130">
        <v>2018</v>
      </c>
      <c r="Q27" s="129" t="s">
        <v>454</v>
      </c>
      <c r="R27" s="129" t="s">
        <v>455</v>
      </c>
      <c r="S27" s="131" t="s">
        <v>586</v>
      </c>
      <c r="T27" s="132" t="s">
        <v>587</v>
      </c>
      <c r="U27" s="130">
        <v>42</v>
      </c>
      <c r="V27" s="130">
        <v>38</v>
      </c>
      <c r="W27" s="130">
        <v>1</v>
      </c>
      <c r="X27" s="132" t="s">
        <v>456</v>
      </c>
      <c r="Y27" s="133">
        <v>43073</v>
      </c>
      <c r="Z27" s="133">
        <v>43062</v>
      </c>
      <c r="AA27" s="132" t="s">
        <v>469</v>
      </c>
      <c r="AB27" s="130">
        <v>10015075846</v>
      </c>
      <c r="AC27" s="134">
        <v>42</v>
      </c>
      <c r="AD27" s="135">
        <v>396634</v>
      </c>
      <c r="AE27" s="130" t="s">
        <v>458</v>
      </c>
      <c r="AF27" s="136">
        <v>45270</v>
      </c>
      <c r="AG27" s="137">
        <v>46001</v>
      </c>
      <c r="AH27" s="135">
        <v>11101000608</v>
      </c>
      <c r="AI27" s="132" t="s">
        <v>459</v>
      </c>
      <c r="AJ27" s="136">
        <v>45347</v>
      </c>
      <c r="AK27" s="138">
        <v>45713</v>
      </c>
      <c r="AL27" s="216">
        <v>13061001309</v>
      </c>
      <c r="AM27" s="129" t="s">
        <v>459</v>
      </c>
      <c r="AN27" s="136">
        <v>45481</v>
      </c>
      <c r="AO27" s="138">
        <v>45846</v>
      </c>
      <c r="AP27" s="139">
        <v>9310009810301</v>
      </c>
      <c r="AQ27" s="211" t="s">
        <v>484</v>
      </c>
      <c r="AR27" s="136">
        <v>45251</v>
      </c>
      <c r="AS27" s="137">
        <v>45616</v>
      </c>
      <c r="AT27" s="140" t="s">
        <v>1658</v>
      </c>
      <c r="AU27" s="127">
        <v>45497</v>
      </c>
      <c r="AV27" s="138">
        <v>45539</v>
      </c>
      <c r="AW27" s="135">
        <v>170015867</v>
      </c>
      <c r="AX27" s="140" t="s">
        <v>588</v>
      </c>
      <c r="AY27" s="215">
        <v>45264</v>
      </c>
      <c r="AZ27" s="214">
        <v>45630</v>
      </c>
      <c r="BA27" s="303">
        <v>52493549</v>
      </c>
      <c r="BB27" s="159" t="s">
        <v>589</v>
      </c>
      <c r="BC27" s="143">
        <v>3118830</v>
      </c>
      <c r="BD27" s="143">
        <v>3203001319</v>
      </c>
      <c r="BE27" s="132" t="s">
        <v>513</v>
      </c>
      <c r="BF27" s="144" t="s">
        <v>590</v>
      </c>
      <c r="BG27" s="212">
        <v>41493760</v>
      </c>
      <c r="BH27" s="142" t="s">
        <v>1634</v>
      </c>
      <c r="BI27" s="143">
        <v>3203001319</v>
      </c>
      <c r="BJ27" s="211" t="s">
        <v>513</v>
      </c>
      <c r="BK27" s="211" t="s">
        <v>590</v>
      </c>
      <c r="BL27" s="212"/>
      <c r="BM27" s="142"/>
      <c r="BN27" s="143"/>
      <c r="BO27" s="211"/>
      <c r="BP27" s="211"/>
      <c r="BQ27" s="146">
        <v>195</v>
      </c>
      <c r="BR27" s="146"/>
      <c r="BS27" s="211" t="s">
        <v>1587</v>
      </c>
      <c r="BT27" s="211"/>
      <c r="BU27" s="211" t="s">
        <v>1651</v>
      </c>
      <c r="BV27" s="210"/>
      <c r="BW27" s="209" t="s">
        <v>1583</v>
      </c>
      <c r="BX27" s="209"/>
      <c r="BY27" s="209"/>
      <c r="BZ27" s="209"/>
      <c r="CA27" s="208"/>
      <c r="CB27" s="191" t="s">
        <v>463</v>
      </c>
    </row>
    <row r="28" spans="1:80" ht="13.5" customHeight="1" x14ac:dyDescent="0.3">
      <c r="A28" s="219">
        <v>19</v>
      </c>
      <c r="B28" s="147" t="s">
        <v>463</v>
      </c>
      <c r="C28" s="146">
        <v>203</v>
      </c>
      <c r="D28" s="218" t="s">
        <v>592</v>
      </c>
      <c r="E28" s="145" t="s">
        <v>462</v>
      </c>
      <c r="F28" s="218">
        <v>79513101</v>
      </c>
      <c r="G28" s="218" t="s">
        <v>1533</v>
      </c>
      <c r="H28" s="218" t="s">
        <v>1830</v>
      </c>
      <c r="I28" s="218">
        <v>3142663935</v>
      </c>
      <c r="J28" s="217"/>
      <c r="K28" s="129" t="s">
        <v>465</v>
      </c>
      <c r="L28" s="129" t="s">
        <v>568</v>
      </c>
      <c r="M28" s="129" t="s">
        <v>453</v>
      </c>
      <c r="N28" s="130">
        <v>5307</v>
      </c>
      <c r="O28" s="130">
        <v>2005</v>
      </c>
      <c r="P28" s="130">
        <v>2005</v>
      </c>
      <c r="Q28" s="129" t="s">
        <v>454</v>
      </c>
      <c r="R28" s="129" t="s">
        <v>455</v>
      </c>
      <c r="S28" s="131" t="s">
        <v>593</v>
      </c>
      <c r="T28" s="132" t="s">
        <v>594</v>
      </c>
      <c r="U28" s="130">
        <v>30</v>
      </c>
      <c r="V28" s="130">
        <v>30</v>
      </c>
      <c r="W28" s="130">
        <v>1</v>
      </c>
      <c r="X28" s="132" t="s">
        <v>456</v>
      </c>
      <c r="Y28" s="133">
        <v>41286</v>
      </c>
      <c r="Z28" s="133">
        <v>38545</v>
      </c>
      <c r="AA28" s="132" t="s">
        <v>595</v>
      </c>
      <c r="AB28" s="130">
        <v>10002783893</v>
      </c>
      <c r="AC28" s="134">
        <v>30</v>
      </c>
      <c r="AD28" s="135">
        <v>352307</v>
      </c>
      <c r="AE28" s="130" t="s">
        <v>458</v>
      </c>
      <c r="AF28" s="136">
        <v>44992</v>
      </c>
      <c r="AG28" s="137">
        <v>45723</v>
      </c>
      <c r="AH28" s="135">
        <v>11101000608</v>
      </c>
      <c r="AI28" s="132" t="s">
        <v>459</v>
      </c>
      <c r="AJ28" s="136">
        <v>45347</v>
      </c>
      <c r="AK28" s="138">
        <v>45713</v>
      </c>
      <c r="AL28" s="216">
        <v>13061001309</v>
      </c>
      <c r="AM28" s="129" t="s">
        <v>459</v>
      </c>
      <c r="AN28" s="136">
        <v>45481</v>
      </c>
      <c r="AO28" s="138">
        <v>45846</v>
      </c>
      <c r="AP28" s="139">
        <v>15651501556650</v>
      </c>
      <c r="AQ28" s="211" t="s">
        <v>460</v>
      </c>
      <c r="AR28" s="136">
        <v>45417</v>
      </c>
      <c r="AS28" s="137">
        <v>45781</v>
      </c>
      <c r="AT28" s="140" t="s">
        <v>596</v>
      </c>
      <c r="AU28" s="127">
        <v>45413</v>
      </c>
      <c r="AV28" s="138">
        <v>45473</v>
      </c>
      <c r="AW28" s="143">
        <v>173129293</v>
      </c>
      <c r="AX28" s="140" t="s">
        <v>596</v>
      </c>
      <c r="AY28" s="215">
        <v>45413</v>
      </c>
      <c r="AZ28" s="214">
        <v>45778</v>
      </c>
      <c r="BA28" s="259">
        <v>19288875</v>
      </c>
      <c r="BB28" s="142" t="s">
        <v>597</v>
      </c>
      <c r="BC28" s="143">
        <v>7042417</v>
      </c>
      <c r="BD28" s="143">
        <v>3202111800</v>
      </c>
      <c r="BE28" s="129" t="s">
        <v>598</v>
      </c>
      <c r="BF28" s="245" t="s">
        <v>599</v>
      </c>
      <c r="BG28" s="212"/>
      <c r="BH28" s="142"/>
      <c r="BI28" s="143">
        <v>3166916664</v>
      </c>
      <c r="BJ28" s="129"/>
      <c r="BK28" s="144"/>
      <c r="BL28" s="212"/>
      <c r="BM28" s="142"/>
      <c r="BN28" s="143"/>
      <c r="BO28" s="211"/>
      <c r="BP28" s="211"/>
      <c r="BQ28" s="146">
        <v>203</v>
      </c>
      <c r="BR28" s="146"/>
      <c r="BS28" s="211" t="s">
        <v>1587</v>
      </c>
      <c r="BT28" s="211"/>
      <c r="BU28" s="211" t="s">
        <v>1651</v>
      </c>
      <c r="BV28" s="210"/>
      <c r="BW28" s="209" t="s">
        <v>1583</v>
      </c>
      <c r="BX28" s="209"/>
      <c r="BY28" s="209"/>
      <c r="BZ28" s="209"/>
      <c r="CA28" s="208"/>
      <c r="CB28" s="191" t="s">
        <v>463</v>
      </c>
    </row>
    <row r="29" spans="1:80" ht="13.5" customHeight="1" x14ac:dyDescent="0.3">
      <c r="A29" s="219">
        <v>20</v>
      </c>
      <c r="B29" s="147" t="s">
        <v>463</v>
      </c>
      <c r="C29" s="146">
        <v>206</v>
      </c>
      <c r="D29" s="218" t="s">
        <v>600</v>
      </c>
      <c r="E29" s="145" t="s">
        <v>462</v>
      </c>
      <c r="F29" s="218">
        <v>79110747</v>
      </c>
      <c r="G29" s="218" t="s">
        <v>604</v>
      </c>
      <c r="H29" s="218" t="s">
        <v>606</v>
      </c>
      <c r="I29" s="218">
        <v>3133800336</v>
      </c>
      <c r="J29" s="217"/>
      <c r="K29" s="129" t="s">
        <v>478</v>
      </c>
      <c r="L29" s="129" t="s">
        <v>601</v>
      </c>
      <c r="M29" s="129" t="s">
        <v>453</v>
      </c>
      <c r="N29" s="130">
        <v>3907</v>
      </c>
      <c r="O29" s="130">
        <v>2012</v>
      </c>
      <c r="P29" s="130">
        <v>2013</v>
      </c>
      <c r="Q29" s="129" t="s">
        <v>454</v>
      </c>
      <c r="R29" s="129" t="s">
        <v>455</v>
      </c>
      <c r="S29" s="131" t="s">
        <v>602</v>
      </c>
      <c r="T29" s="132" t="s">
        <v>603</v>
      </c>
      <c r="U29" s="130">
        <v>37</v>
      </c>
      <c r="V29" s="130">
        <v>37</v>
      </c>
      <c r="W29" s="130">
        <v>1</v>
      </c>
      <c r="X29" s="132" t="s">
        <v>456</v>
      </c>
      <c r="Y29" s="133">
        <v>41214</v>
      </c>
      <c r="Z29" s="133">
        <v>41206</v>
      </c>
      <c r="AA29" s="132" t="s">
        <v>469</v>
      </c>
      <c r="AB29" s="130">
        <v>10012196190</v>
      </c>
      <c r="AC29" s="134">
        <v>37</v>
      </c>
      <c r="AD29" s="135">
        <v>365007</v>
      </c>
      <c r="AE29" s="130" t="s">
        <v>458</v>
      </c>
      <c r="AF29" s="136">
        <v>45063</v>
      </c>
      <c r="AG29" s="137">
        <v>45794</v>
      </c>
      <c r="AH29" s="135">
        <v>11101000608</v>
      </c>
      <c r="AI29" s="132" t="s">
        <v>459</v>
      </c>
      <c r="AJ29" s="136">
        <v>45347</v>
      </c>
      <c r="AK29" s="138">
        <v>45713</v>
      </c>
      <c r="AL29" s="216">
        <v>13061001309</v>
      </c>
      <c r="AM29" s="129" t="s">
        <v>459</v>
      </c>
      <c r="AN29" s="136">
        <v>45481</v>
      </c>
      <c r="AO29" s="138">
        <v>45846</v>
      </c>
      <c r="AP29" s="139">
        <v>87531050</v>
      </c>
      <c r="AQ29" s="211" t="s">
        <v>470</v>
      </c>
      <c r="AR29" s="136">
        <v>45331</v>
      </c>
      <c r="AS29" s="137">
        <v>45696</v>
      </c>
      <c r="AT29" s="140" t="s">
        <v>472</v>
      </c>
      <c r="AU29" s="127">
        <v>45226</v>
      </c>
      <c r="AV29" s="138">
        <v>45286</v>
      </c>
      <c r="AW29" s="135">
        <v>172025681</v>
      </c>
      <c r="AX29" s="140" t="s">
        <v>472</v>
      </c>
      <c r="AY29" s="215">
        <v>45348</v>
      </c>
      <c r="AZ29" s="214">
        <v>45714</v>
      </c>
      <c r="BA29" s="213">
        <v>79110747</v>
      </c>
      <c r="BB29" s="142" t="s">
        <v>604</v>
      </c>
      <c r="BC29" s="143">
        <v>4114357</v>
      </c>
      <c r="BD29" s="143">
        <v>3133800336</v>
      </c>
      <c r="BE29" s="132" t="s">
        <v>605</v>
      </c>
      <c r="BF29" s="144" t="s">
        <v>606</v>
      </c>
      <c r="BG29" s="212"/>
      <c r="BH29" s="142"/>
      <c r="BI29" s="143"/>
      <c r="BJ29" s="211"/>
      <c r="BK29" s="211"/>
      <c r="BL29" s="212"/>
      <c r="BM29" s="142"/>
      <c r="BN29" s="143"/>
      <c r="BO29" s="211"/>
      <c r="BP29" s="211"/>
      <c r="BQ29" s="146">
        <v>206</v>
      </c>
      <c r="BR29" s="146"/>
      <c r="BS29" s="211"/>
      <c r="BT29" s="211"/>
      <c r="BU29" s="211" t="s">
        <v>1651</v>
      </c>
      <c r="BV29" s="210"/>
      <c r="BW29" s="209" t="s">
        <v>1600</v>
      </c>
      <c r="BX29" s="209"/>
      <c r="BY29" s="209"/>
      <c r="BZ29" s="209"/>
      <c r="CA29" s="208"/>
      <c r="CB29" s="191" t="s">
        <v>463</v>
      </c>
    </row>
    <row r="30" spans="1:80" ht="13.5" customHeight="1" x14ac:dyDescent="0.3">
      <c r="A30" s="219">
        <v>21</v>
      </c>
      <c r="B30" s="147" t="s">
        <v>463</v>
      </c>
      <c r="C30" s="146">
        <v>207</v>
      </c>
      <c r="D30" s="218" t="s">
        <v>607</v>
      </c>
      <c r="E30" s="145" t="s">
        <v>591</v>
      </c>
      <c r="F30" s="218">
        <v>1015450336</v>
      </c>
      <c r="G30" s="218" t="s">
        <v>1829</v>
      </c>
      <c r="H30" s="218" t="s">
        <v>1828</v>
      </c>
      <c r="I30" s="218">
        <v>3112696561</v>
      </c>
      <c r="J30" s="217">
        <v>44582</v>
      </c>
      <c r="K30" s="129" t="s">
        <v>465</v>
      </c>
      <c r="L30" s="129" t="s">
        <v>608</v>
      </c>
      <c r="M30" s="129" t="s">
        <v>453</v>
      </c>
      <c r="N30" s="130">
        <v>5123</v>
      </c>
      <c r="O30" s="130">
        <v>2018</v>
      </c>
      <c r="P30" s="130">
        <v>2018</v>
      </c>
      <c r="Q30" s="129" t="s">
        <v>454</v>
      </c>
      <c r="R30" s="129" t="s">
        <v>545</v>
      </c>
      <c r="S30" s="131" t="s">
        <v>609</v>
      </c>
      <c r="T30" s="132" t="s">
        <v>610</v>
      </c>
      <c r="U30" s="130">
        <v>31</v>
      </c>
      <c r="V30" s="130">
        <v>29</v>
      </c>
      <c r="W30" s="130">
        <v>4</v>
      </c>
      <c r="X30" s="132" t="s">
        <v>456</v>
      </c>
      <c r="Y30" s="133">
        <v>43325</v>
      </c>
      <c r="Z30" s="133">
        <v>43318</v>
      </c>
      <c r="AA30" s="132" t="s">
        <v>469</v>
      </c>
      <c r="AB30" s="130">
        <v>10016589447</v>
      </c>
      <c r="AC30" s="134">
        <v>31</v>
      </c>
      <c r="AD30" s="135">
        <v>438590</v>
      </c>
      <c r="AE30" s="130" t="s">
        <v>458</v>
      </c>
      <c r="AF30" s="136">
        <v>45510</v>
      </c>
      <c r="AG30" s="137">
        <v>46240</v>
      </c>
      <c r="AH30" s="135">
        <v>11101000608</v>
      </c>
      <c r="AI30" s="132" t="s">
        <v>459</v>
      </c>
      <c r="AJ30" s="136">
        <v>45347</v>
      </c>
      <c r="AK30" s="138">
        <v>45713</v>
      </c>
      <c r="AL30" s="216">
        <v>13061001309</v>
      </c>
      <c r="AM30" s="129" t="s">
        <v>459</v>
      </c>
      <c r="AN30" s="136">
        <v>45481</v>
      </c>
      <c r="AO30" s="138">
        <v>45846</v>
      </c>
      <c r="AP30" s="139">
        <v>10605600230430</v>
      </c>
      <c r="AQ30" s="211" t="s">
        <v>484</v>
      </c>
      <c r="AR30" s="136">
        <v>45506</v>
      </c>
      <c r="AS30" s="137">
        <v>45872</v>
      </c>
      <c r="AT30" s="140" t="s">
        <v>1658</v>
      </c>
      <c r="AU30" s="127">
        <v>45516</v>
      </c>
      <c r="AV30" s="138">
        <v>45577</v>
      </c>
      <c r="AW30" s="135">
        <v>175170036</v>
      </c>
      <c r="AX30" s="140" t="s">
        <v>555</v>
      </c>
      <c r="AY30" s="215">
        <v>45516</v>
      </c>
      <c r="AZ30" s="214">
        <v>45881</v>
      </c>
      <c r="BA30" s="213">
        <v>19123265</v>
      </c>
      <c r="BB30" s="142" t="s">
        <v>611</v>
      </c>
      <c r="BC30" s="143">
        <v>2259212</v>
      </c>
      <c r="BD30" s="143">
        <v>3203001319</v>
      </c>
      <c r="BE30" s="132" t="s">
        <v>513</v>
      </c>
      <c r="BF30" s="144" t="s">
        <v>612</v>
      </c>
      <c r="BG30" s="212"/>
      <c r="BH30" s="142"/>
      <c r="BI30" s="143"/>
      <c r="BJ30" s="211"/>
      <c r="BK30" s="211"/>
      <c r="BL30" s="212"/>
      <c r="BM30" s="142"/>
      <c r="BN30" s="143"/>
      <c r="BO30" s="211"/>
      <c r="BP30" s="211"/>
      <c r="BQ30" s="146">
        <v>207</v>
      </c>
      <c r="BR30" s="146"/>
      <c r="BS30" s="211" t="s">
        <v>1587</v>
      </c>
      <c r="BT30" s="211"/>
      <c r="BU30" s="211" t="s">
        <v>1651</v>
      </c>
      <c r="BV30" s="210"/>
      <c r="BW30" s="209" t="s">
        <v>1583</v>
      </c>
      <c r="BX30" s="209"/>
      <c r="BY30" s="209"/>
      <c r="BZ30" s="209"/>
      <c r="CA30" s="208"/>
      <c r="CB30" s="191" t="s">
        <v>463</v>
      </c>
    </row>
    <row r="31" spans="1:80" ht="13.5" customHeight="1" x14ac:dyDescent="0.3">
      <c r="A31" s="219">
        <v>23</v>
      </c>
      <c r="B31" s="147" t="s">
        <v>463</v>
      </c>
      <c r="C31" s="146">
        <v>235</v>
      </c>
      <c r="D31" s="218" t="s">
        <v>620</v>
      </c>
      <c r="E31" s="145" t="s">
        <v>623</v>
      </c>
      <c r="F31" s="218">
        <v>19498690</v>
      </c>
      <c r="G31" s="218" t="s">
        <v>1827</v>
      </c>
      <c r="H31" s="218" t="s">
        <v>1826</v>
      </c>
      <c r="I31" s="218">
        <v>3156456493</v>
      </c>
      <c r="J31" s="217">
        <v>43571</v>
      </c>
      <c r="K31" s="129" t="s">
        <v>465</v>
      </c>
      <c r="L31" s="129" t="s">
        <v>552</v>
      </c>
      <c r="M31" s="129" t="s">
        <v>453</v>
      </c>
      <c r="N31" s="130">
        <v>4009</v>
      </c>
      <c r="O31" s="130">
        <v>2017</v>
      </c>
      <c r="P31" s="130">
        <v>2017</v>
      </c>
      <c r="Q31" s="129" t="s">
        <v>454</v>
      </c>
      <c r="R31" s="129" t="s">
        <v>545</v>
      </c>
      <c r="S31" s="131" t="s">
        <v>621</v>
      </c>
      <c r="T31" s="132" t="s">
        <v>622</v>
      </c>
      <c r="U31" s="130">
        <v>30</v>
      </c>
      <c r="V31" s="130">
        <v>27</v>
      </c>
      <c r="W31" s="130">
        <v>1</v>
      </c>
      <c r="X31" s="132" t="s">
        <v>456</v>
      </c>
      <c r="Y31" s="133">
        <v>42796</v>
      </c>
      <c r="Z31" s="133">
        <v>42783</v>
      </c>
      <c r="AA31" s="132" t="s">
        <v>469</v>
      </c>
      <c r="AB31" s="130">
        <v>10013464737</v>
      </c>
      <c r="AC31" s="134">
        <v>30</v>
      </c>
      <c r="AD31" s="135">
        <v>349241</v>
      </c>
      <c r="AE31" s="130" t="s">
        <v>458</v>
      </c>
      <c r="AF31" s="136">
        <v>44990</v>
      </c>
      <c r="AG31" s="137">
        <v>45721</v>
      </c>
      <c r="AH31" s="135">
        <v>11101000608</v>
      </c>
      <c r="AI31" s="132" t="s">
        <v>459</v>
      </c>
      <c r="AJ31" s="136">
        <v>45347</v>
      </c>
      <c r="AK31" s="138">
        <v>45713</v>
      </c>
      <c r="AL31" s="216">
        <v>13061001309</v>
      </c>
      <c r="AM31" s="129" t="s">
        <v>459</v>
      </c>
      <c r="AN31" s="136">
        <v>45481</v>
      </c>
      <c r="AO31" s="138">
        <v>45846</v>
      </c>
      <c r="AP31" s="139">
        <v>9310011884901</v>
      </c>
      <c r="AQ31" s="211" t="s">
        <v>484</v>
      </c>
      <c r="AR31" s="136">
        <v>45330</v>
      </c>
      <c r="AS31" s="137">
        <v>45695</v>
      </c>
      <c r="AT31" s="140" t="s">
        <v>1658</v>
      </c>
      <c r="AU31" s="127">
        <v>45467</v>
      </c>
      <c r="AV31" s="138">
        <v>45527</v>
      </c>
      <c r="AW31" s="135">
        <v>164833536</v>
      </c>
      <c r="AX31" s="140" t="s">
        <v>472</v>
      </c>
      <c r="AY31" s="215">
        <v>45342</v>
      </c>
      <c r="AZ31" s="214">
        <v>45708</v>
      </c>
      <c r="BA31" s="213">
        <v>800126471</v>
      </c>
      <c r="BB31" s="142" t="s">
        <v>512</v>
      </c>
      <c r="BC31" s="143">
        <v>3118830</v>
      </c>
      <c r="BD31" s="143">
        <v>3203001319</v>
      </c>
      <c r="BE31" s="132" t="s">
        <v>513</v>
      </c>
      <c r="BF31" s="129" t="s">
        <v>514</v>
      </c>
      <c r="BG31" s="212"/>
      <c r="BH31" s="142"/>
      <c r="BI31" s="143"/>
      <c r="BJ31" s="211"/>
      <c r="BK31" s="211"/>
      <c r="BL31" s="212"/>
      <c r="BM31" s="142"/>
      <c r="BN31" s="143"/>
      <c r="BO31" s="211"/>
      <c r="BP31" s="211"/>
      <c r="BQ31" s="146">
        <v>235</v>
      </c>
      <c r="BR31" s="146"/>
      <c r="BS31" s="211" t="s">
        <v>1587</v>
      </c>
      <c r="BT31" s="211"/>
      <c r="BU31" s="211" t="s">
        <v>1651</v>
      </c>
      <c r="BV31" s="210"/>
      <c r="BW31" s="209" t="s">
        <v>1583</v>
      </c>
      <c r="BX31" s="209"/>
      <c r="BY31" s="209"/>
      <c r="BZ31" s="209"/>
      <c r="CA31" s="208"/>
      <c r="CB31" s="191" t="s">
        <v>463</v>
      </c>
    </row>
    <row r="32" spans="1:80" ht="13.5" customHeight="1" x14ac:dyDescent="0.3">
      <c r="A32" s="219">
        <v>25</v>
      </c>
      <c r="B32" s="147" t="s">
        <v>463</v>
      </c>
      <c r="C32" s="146">
        <v>244</v>
      </c>
      <c r="D32" s="218" t="s">
        <v>626</v>
      </c>
      <c r="E32" s="145" t="s">
        <v>462</v>
      </c>
      <c r="F32" s="218">
        <v>79848226</v>
      </c>
      <c r="G32" s="218" t="s">
        <v>631</v>
      </c>
      <c r="H32" s="218" t="s">
        <v>1825</v>
      </c>
      <c r="I32" s="218">
        <v>3168242601</v>
      </c>
      <c r="J32" s="217"/>
      <c r="K32" s="129" t="s">
        <v>627</v>
      </c>
      <c r="L32" s="129" t="s">
        <v>628</v>
      </c>
      <c r="M32" s="129" t="s">
        <v>453</v>
      </c>
      <c r="N32" s="130">
        <v>2488</v>
      </c>
      <c r="O32" s="130">
        <v>2014</v>
      </c>
      <c r="P32" s="130">
        <v>2014</v>
      </c>
      <c r="Q32" s="129" t="s">
        <v>537</v>
      </c>
      <c r="R32" s="129" t="s">
        <v>481</v>
      </c>
      <c r="S32" s="131" t="s">
        <v>629</v>
      </c>
      <c r="T32" s="132" t="s">
        <v>630</v>
      </c>
      <c r="U32" s="130">
        <v>16</v>
      </c>
      <c r="V32" s="130">
        <v>14</v>
      </c>
      <c r="W32" s="130">
        <v>4</v>
      </c>
      <c r="X32" s="132" t="s">
        <v>456</v>
      </c>
      <c r="Y32" s="133">
        <v>42573</v>
      </c>
      <c r="Z32" s="133">
        <v>41705</v>
      </c>
      <c r="AA32" s="132" t="s">
        <v>457</v>
      </c>
      <c r="AB32" s="130">
        <v>10010420060</v>
      </c>
      <c r="AC32" s="134">
        <v>16</v>
      </c>
      <c r="AD32" s="135">
        <v>429976</v>
      </c>
      <c r="AE32" s="130" t="s">
        <v>458</v>
      </c>
      <c r="AF32" s="136">
        <v>45457</v>
      </c>
      <c r="AG32" s="137">
        <v>46187</v>
      </c>
      <c r="AH32" s="135">
        <v>11101000608</v>
      </c>
      <c r="AI32" s="132" t="s">
        <v>459</v>
      </c>
      <c r="AJ32" s="136">
        <v>45347</v>
      </c>
      <c r="AK32" s="138">
        <v>45713</v>
      </c>
      <c r="AL32" s="216">
        <v>13061001309</v>
      </c>
      <c r="AM32" s="129" t="s">
        <v>459</v>
      </c>
      <c r="AN32" s="136">
        <v>45481</v>
      </c>
      <c r="AO32" s="138">
        <v>45846</v>
      </c>
      <c r="AP32" s="139">
        <v>1009008619102</v>
      </c>
      <c r="AQ32" s="211" t="s">
        <v>484</v>
      </c>
      <c r="AR32" s="136">
        <v>45357</v>
      </c>
      <c r="AS32" s="137">
        <v>45721</v>
      </c>
      <c r="AT32" s="140" t="s">
        <v>472</v>
      </c>
      <c r="AU32" s="137">
        <v>45418</v>
      </c>
      <c r="AV32" s="138">
        <v>45479</v>
      </c>
      <c r="AW32" s="135">
        <v>172199603</v>
      </c>
      <c r="AX32" s="140" t="s">
        <v>472</v>
      </c>
      <c r="AY32" s="215">
        <v>45356</v>
      </c>
      <c r="AZ32" s="214">
        <v>45721</v>
      </c>
      <c r="BA32" s="213">
        <v>79848226</v>
      </c>
      <c r="BB32" s="142" t="s">
        <v>631</v>
      </c>
      <c r="BC32" s="143">
        <v>7025330</v>
      </c>
      <c r="BD32" s="143">
        <v>3168242601</v>
      </c>
      <c r="BE32" s="132" t="s">
        <v>632</v>
      </c>
      <c r="BF32" s="144" t="s">
        <v>633</v>
      </c>
      <c r="BG32" s="212"/>
      <c r="BH32" s="142"/>
      <c r="BI32" s="143"/>
      <c r="BJ32" s="211"/>
      <c r="BK32" s="211"/>
      <c r="BL32" s="212"/>
      <c r="BM32" s="142"/>
      <c r="BN32" s="143"/>
      <c r="BO32" s="211"/>
      <c r="BP32" s="211"/>
      <c r="BQ32" s="146">
        <v>244</v>
      </c>
      <c r="BR32" s="146"/>
      <c r="BS32" s="211"/>
      <c r="BT32" s="211"/>
      <c r="BU32" s="211" t="s">
        <v>1584</v>
      </c>
      <c r="BV32" s="210"/>
      <c r="BW32" s="209" t="s">
        <v>1583</v>
      </c>
      <c r="BX32" s="209"/>
      <c r="BY32" s="209"/>
      <c r="BZ32" s="209"/>
      <c r="CA32" s="208"/>
      <c r="CB32" s="191" t="s">
        <v>463</v>
      </c>
    </row>
    <row r="33" spans="1:80" ht="13.5" customHeight="1" x14ac:dyDescent="0.3">
      <c r="A33" s="219">
        <v>26</v>
      </c>
      <c r="B33" s="147" t="s">
        <v>463</v>
      </c>
      <c r="C33" s="146">
        <v>249</v>
      </c>
      <c r="D33" s="218" t="s">
        <v>634</v>
      </c>
      <c r="E33" s="145" t="s">
        <v>462</v>
      </c>
      <c r="F33" s="218">
        <v>1072655554</v>
      </c>
      <c r="G33" s="218" t="s">
        <v>1824</v>
      </c>
      <c r="H33" s="218" t="e">
        <v>#N/A</v>
      </c>
      <c r="I33" s="218" t="e">
        <v>#N/A</v>
      </c>
      <c r="J33" s="217"/>
      <c r="K33" s="129" t="s">
        <v>627</v>
      </c>
      <c r="L33" s="129" t="s">
        <v>628</v>
      </c>
      <c r="M33" s="129" t="s">
        <v>453</v>
      </c>
      <c r="N33" s="130">
        <v>2488</v>
      </c>
      <c r="O33" s="130">
        <v>2016</v>
      </c>
      <c r="P33" s="130">
        <v>2015</v>
      </c>
      <c r="Q33" s="129" t="s">
        <v>537</v>
      </c>
      <c r="R33" s="129" t="s">
        <v>481</v>
      </c>
      <c r="S33" s="131" t="s">
        <v>635</v>
      </c>
      <c r="T33" s="132" t="s">
        <v>636</v>
      </c>
      <c r="U33" s="130">
        <v>16</v>
      </c>
      <c r="V33" s="130">
        <v>16</v>
      </c>
      <c r="W33" s="130">
        <v>5</v>
      </c>
      <c r="X33" s="132" t="s">
        <v>456</v>
      </c>
      <c r="Y33" s="133">
        <v>42465</v>
      </c>
      <c r="Z33" s="133">
        <v>42438</v>
      </c>
      <c r="AA33" s="132" t="s">
        <v>637</v>
      </c>
      <c r="AB33" s="130">
        <v>10011350720</v>
      </c>
      <c r="AC33" s="134">
        <v>16</v>
      </c>
      <c r="AD33" s="135">
        <v>422390</v>
      </c>
      <c r="AE33" s="130" t="s">
        <v>458</v>
      </c>
      <c r="AF33" s="136">
        <v>45398</v>
      </c>
      <c r="AG33" s="137">
        <v>46128</v>
      </c>
      <c r="AH33" s="135">
        <v>11101000608</v>
      </c>
      <c r="AI33" s="132" t="s">
        <v>459</v>
      </c>
      <c r="AJ33" s="136">
        <v>45347</v>
      </c>
      <c r="AK33" s="138">
        <v>45713</v>
      </c>
      <c r="AL33" s="216">
        <v>13061001309</v>
      </c>
      <c r="AM33" s="129" t="s">
        <v>459</v>
      </c>
      <c r="AN33" s="136">
        <v>45481</v>
      </c>
      <c r="AO33" s="138">
        <v>45846</v>
      </c>
      <c r="AP33" s="139">
        <v>87868418</v>
      </c>
      <c r="AQ33" s="211" t="s">
        <v>470</v>
      </c>
      <c r="AR33" s="136">
        <v>45360</v>
      </c>
      <c r="AS33" s="137">
        <v>45724</v>
      </c>
      <c r="AT33" s="140" t="s">
        <v>1823</v>
      </c>
      <c r="AU33" s="127">
        <v>45363</v>
      </c>
      <c r="AV33" s="138">
        <v>45423</v>
      </c>
      <c r="AW33" s="135">
        <v>172367386</v>
      </c>
      <c r="AX33" s="140" t="s">
        <v>638</v>
      </c>
      <c r="AY33" s="215">
        <v>45363</v>
      </c>
      <c r="AZ33" s="214">
        <v>45728</v>
      </c>
      <c r="BA33" s="213">
        <v>20471341</v>
      </c>
      <c r="BB33" s="142" t="s">
        <v>639</v>
      </c>
      <c r="BC33" s="143">
        <v>8708627</v>
      </c>
      <c r="BD33" s="143">
        <v>3166371527</v>
      </c>
      <c r="BE33" s="132" t="s">
        <v>640</v>
      </c>
      <c r="BF33" s="129" t="s">
        <v>641</v>
      </c>
      <c r="BG33" s="212">
        <v>1072655554</v>
      </c>
      <c r="BH33" s="142" t="s">
        <v>642</v>
      </c>
      <c r="BI33" s="143">
        <v>8708627</v>
      </c>
      <c r="BJ33" s="211" t="s">
        <v>643</v>
      </c>
      <c r="BK33" s="211" t="s">
        <v>644</v>
      </c>
      <c r="BL33" s="212"/>
      <c r="BM33" s="142"/>
      <c r="BN33" s="143"/>
      <c r="BO33" s="211"/>
      <c r="BP33" s="211"/>
      <c r="BQ33" s="146">
        <v>249</v>
      </c>
      <c r="BR33" s="146"/>
      <c r="BS33" s="211"/>
      <c r="BT33" s="211"/>
      <c r="BU33" s="211" t="s">
        <v>1584</v>
      </c>
      <c r="BV33" s="210"/>
      <c r="BW33" s="209" t="s">
        <v>1583</v>
      </c>
      <c r="BX33" s="209"/>
      <c r="BY33" s="209"/>
      <c r="BZ33" s="209"/>
      <c r="CA33" s="208"/>
      <c r="CB33" s="191" t="s">
        <v>463</v>
      </c>
    </row>
    <row r="34" spans="1:80" ht="13.5" customHeight="1" x14ac:dyDescent="0.3">
      <c r="A34" s="219">
        <v>27</v>
      </c>
      <c r="B34" s="147" t="s">
        <v>463</v>
      </c>
      <c r="C34" s="146">
        <v>261</v>
      </c>
      <c r="D34" s="218" t="s">
        <v>645</v>
      </c>
      <c r="E34" s="145" t="s">
        <v>462</v>
      </c>
      <c r="F34" s="218">
        <v>1019016438</v>
      </c>
      <c r="G34" s="218" t="s">
        <v>1822</v>
      </c>
      <c r="H34" s="218" t="s">
        <v>1821</v>
      </c>
      <c r="I34" s="218">
        <v>3105843094</v>
      </c>
      <c r="J34" s="217">
        <v>44975</v>
      </c>
      <c r="K34" s="129" t="s">
        <v>646</v>
      </c>
      <c r="L34" s="129" t="s">
        <v>647</v>
      </c>
      <c r="M34" s="129" t="s">
        <v>453</v>
      </c>
      <c r="N34" s="130">
        <v>2957</v>
      </c>
      <c r="O34" s="130">
        <v>2014</v>
      </c>
      <c r="P34" s="130">
        <v>2014</v>
      </c>
      <c r="Q34" s="129" t="s">
        <v>537</v>
      </c>
      <c r="R34" s="129" t="s">
        <v>481</v>
      </c>
      <c r="S34" s="131" t="s">
        <v>648</v>
      </c>
      <c r="T34" s="132" t="s">
        <v>649</v>
      </c>
      <c r="U34" s="130">
        <v>19</v>
      </c>
      <c r="V34" s="130">
        <v>16</v>
      </c>
      <c r="W34" s="130">
        <v>1</v>
      </c>
      <c r="X34" s="132" t="s">
        <v>456</v>
      </c>
      <c r="Y34" s="133">
        <v>42874</v>
      </c>
      <c r="Z34" s="133">
        <v>41914</v>
      </c>
      <c r="AA34" s="132" t="s">
        <v>531</v>
      </c>
      <c r="AB34" s="130">
        <v>10014111710</v>
      </c>
      <c r="AC34" s="134">
        <v>19</v>
      </c>
      <c r="AD34" s="135">
        <v>417329</v>
      </c>
      <c r="AE34" s="130" t="s">
        <v>458</v>
      </c>
      <c r="AF34" s="136">
        <v>45346</v>
      </c>
      <c r="AG34" s="137">
        <v>46077</v>
      </c>
      <c r="AH34" s="135">
        <v>11101000608</v>
      </c>
      <c r="AI34" s="132" t="s">
        <v>459</v>
      </c>
      <c r="AJ34" s="136">
        <v>45347</v>
      </c>
      <c r="AK34" s="138">
        <v>45713</v>
      </c>
      <c r="AL34" s="216">
        <v>13061001309</v>
      </c>
      <c r="AM34" s="129" t="s">
        <v>459</v>
      </c>
      <c r="AN34" s="136">
        <v>45481</v>
      </c>
      <c r="AO34" s="138">
        <v>45846</v>
      </c>
      <c r="AP34" s="139">
        <v>4308004978348000</v>
      </c>
      <c r="AQ34" s="211" t="s">
        <v>539</v>
      </c>
      <c r="AR34" s="136">
        <v>45324</v>
      </c>
      <c r="AS34" s="137">
        <v>45689</v>
      </c>
      <c r="AT34" s="140" t="s">
        <v>650</v>
      </c>
      <c r="AU34" s="127">
        <v>44713</v>
      </c>
      <c r="AV34" s="138">
        <v>44773</v>
      </c>
      <c r="AW34" s="135">
        <v>171560703</v>
      </c>
      <c r="AX34" s="140" t="s">
        <v>651</v>
      </c>
      <c r="AY34" s="215">
        <v>45328</v>
      </c>
      <c r="AZ34" s="214">
        <v>45694</v>
      </c>
      <c r="BA34" s="213">
        <v>901031060</v>
      </c>
      <c r="BB34" s="142" t="s">
        <v>652</v>
      </c>
      <c r="BC34" s="143">
        <v>4332930</v>
      </c>
      <c r="BD34" s="143">
        <v>3176395458</v>
      </c>
      <c r="BE34" s="132" t="s">
        <v>653</v>
      </c>
      <c r="BF34" s="144" t="s">
        <v>654</v>
      </c>
      <c r="BG34" s="212"/>
      <c r="BH34" s="142"/>
      <c r="BI34" s="143"/>
      <c r="BJ34" s="211"/>
      <c r="BK34" s="211"/>
      <c r="BL34" s="212"/>
      <c r="BM34" s="142"/>
      <c r="BN34" s="143"/>
      <c r="BO34" s="211"/>
      <c r="BP34" s="211"/>
      <c r="BQ34" s="146">
        <v>261</v>
      </c>
      <c r="BR34" s="146"/>
      <c r="BS34" s="211"/>
      <c r="BT34" s="211"/>
      <c r="BU34" s="211" t="s">
        <v>1584</v>
      </c>
      <c r="BV34" s="210"/>
      <c r="BW34" s="209" t="s">
        <v>1600</v>
      </c>
      <c r="BX34" s="209"/>
      <c r="BY34" s="209"/>
      <c r="BZ34" s="209"/>
      <c r="CA34" s="208"/>
      <c r="CB34" s="191" t="s">
        <v>463</v>
      </c>
    </row>
    <row r="35" spans="1:80" ht="13.5" customHeight="1" x14ac:dyDescent="0.3">
      <c r="A35" s="219">
        <v>29</v>
      </c>
      <c r="B35" s="147" t="s">
        <v>463</v>
      </c>
      <c r="C35" s="146">
        <v>267</v>
      </c>
      <c r="D35" s="218" t="s">
        <v>655</v>
      </c>
      <c r="E35" s="145" t="s">
        <v>462</v>
      </c>
      <c r="F35" s="218">
        <v>79718369</v>
      </c>
      <c r="G35" s="218" t="s">
        <v>1534</v>
      </c>
      <c r="H35" s="218" t="s">
        <v>1820</v>
      </c>
      <c r="I35" s="218">
        <v>3207048722</v>
      </c>
      <c r="J35" s="217"/>
      <c r="K35" s="129" t="s">
        <v>465</v>
      </c>
      <c r="L35" s="129" t="s">
        <v>656</v>
      </c>
      <c r="M35" s="129" t="s">
        <v>453</v>
      </c>
      <c r="N35" s="130">
        <v>7961</v>
      </c>
      <c r="O35" s="130">
        <v>2009</v>
      </c>
      <c r="P35" s="130">
        <v>2008</v>
      </c>
      <c r="Q35" s="129" t="s">
        <v>454</v>
      </c>
      <c r="R35" s="129" t="s">
        <v>455</v>
      </c>
      <c r="S35" s="131" t="s">
        <v>657</v>
      </c>
      <c r="T35" s="132" t="s">
        <v>658</v>
      </c>
      <c r="U35" s="130">
        <v>45</v>
      </c>
      <c r="V35" s="130">
        <v>43</v>
      </c>
      <c r="W35" s="130">
        <v>1</v>
      </c>
      <c r="X35" s="132" t="s">
        <v>456</v>
      </c>
      <c r="Y35" s="133">
        <v>42164</v>
      </c>
      <c r="Z35" s="133">
        <v>39877</v>
      </c>
      <c r="AA35" s="132" t="s">
        <v>659</v>
      </c>
      <c r="AB35" s="130">
        <v>10009159288</v>
      </c>
      <c r="AC35" s="134">
        <v>45</v>
      </c>
      <c r="AD35" s="135">
        <v>365060</v>
      </c>
      <c r="AE35" s="130" t="s">
        <v>458</v>
      </c>
      <c r="AF35" s="136">
        <v>45073</v>
      </c>
      <c r="AG35" s="137">
        <v>45804</v>
      </c>
      <c r="AH35" s="135">
        <v>11101000608</v>
      </c>
      <c r="AI35" s="132" t="s">
        <v>459</v>
      </c>
      <c r="AJ35" s="136">
        <v>45347</v>
      </c>
      <c r="AK35" s="138">
        <v>45713</v>
      </c>
      <c r="AL35" s="216">
        <v>13061001309</v>
      </c>
      <c r="AM35" s="129" t="s">
        <v>459</v>
      </c>
      <c r="AN35" s="136">
        <v>45481</v>
      </c>
      <c r="AO35" s="138">
        <v>45846</v>
      </c>
      <c r="AP35" s="139">
        <v>87883864</v>
      </c>
      <c r="AQ35" s="211" t="s">
        <v>470</v>
      </c>
      <c r="AR35" s="136">
        <v>45365</v>
      </c>
      <c r="AS35" s="137">
        <v>45729</v>
      </c>
      <c r="AT35" s="140"/>
      <c r="AU35" s="136" t="s">
        <v>1593</v>
      </c>
      <c r="AV35" s="138" t="s">
        <v>1593</v>
      </c>
      <c r="AW35" s="135">
        <v>173733616</v>
      </c>
      <c r="AX35" s="140" t="s">
        <v>596</v>
      </c>
      <c r="AY35" s="215">
        <v>45453</v>
      </c>
      <c r="AZ35" s="214">
        <v>45818</v>
      </c>
      <c r="BA35" s="213">
        <v>41654100</v>
      </c>
      <c r="BB35" s="142" t="s">
        <v>1819</v>
      </c>
      <c r="BC35" s="143"/>
      <c r="BD35" s="143">
        <v>3144781309</v>
      </c>
      <c r="BE35" s="132" t="s">
        <v>660</v>
      </c>
      <c r="BF35" s="129" t="s">
        <v>661</v>
      </c>
      <c r="BG35" s="235"/>
      <c r="BH35" s="142"/>
      <c r="BI35" s="143"/>
      <c r="BJ35" s="211"/>
      <c r="BK35" s="211"/>
      <c r="BL35" s="212"/>
      <c r="BM35" s="142"/>
      <c r="BN35" s="143"/>
      <c r="BO35" s="211"/>
      <c r="BP35" s="211"/>
      <c r="BQ35" s="146">
        <v>267</v>
      </c>
      <c r="BR35" s="146"/>
      <c r="BS35" s="211"/>
      <c r="BT35" s="211"/>
      <c r="BU35" s="211" t="s">
        <v>1651</v>
      </c>
      <c r="BV35" s="210"/>
      <c r="BW35" s="209" t="s">
        <v>1600</v>
      </c>
      <c r="BX35" s="209"/>
      <c r="BY35" s="209"/>
      <c r="BZ35" s="209"/>
      <c r="CA35" s="208"/>
      <c r="CB35" s="191" t="s">
        <v>463</v>
      </c>
    </row>
    <row r="36" spans="1:80" ht="13.5" customHeight="1" x14ac:dyDescent="0.3">
      <c r="A36" s="219">
        <v>31</v>
      </c>
      <c r="B36" s="147" t="s">
        <v>463</v>
      </c>
      <c r="C36" s="238">
        <v>281</v>
      </c>
      <c r="D36" s="218" t="s">
        <v>662</v>
      </c>
      <c r="E36" s="145" t="s">
        <v>462</v>
      </c>
      <c r="F36" s="218">
        <v>19240015</v>
      </c>
      <c r="G36" s="218" t="s">
        <v>666</v>
      </c>
      <c r="H36" s="218" t="s">
        <v>1818</v>
      </c>
      <c r="I36" s="218">
        <v>3123142497</v>
      </c>
      <c r="J36" s="217">
        <v>44368</v>
      </c>
      <c r="K36" s="129" t="s">
        <v>478</v>
      </c>
      <c r="L36" s="129" t="s">
        <v>479</v>
      </c>
      <c r="M36" s="129" t="s">
        <v>453</v>
      </c>
      <c r="N36" s="130">
        <v>2476</v>
      </c>
      <c r="O36" s="130">
        <v>2011</v>
      </c>
      <c r="P36" s="130">
        <v>2011</v>
      </c>
      <c r="Q36" s="129" t="s">
        <v>480</v>
      </c>
      <c r="R36" s="129" t="s">
        <v>481</v>
      </c>
      <c r="S36" s="131" t="s">
        <v>663</v>
      </c>
      <c r="T36" s="132" t="s">
        <v>664</v>
      </c>
      <c r="U36" s="130" t="s">
        <v>1817</v>
      </c>
      <c r="V36" s="130">
        <v>12</v>
      </c>
      <c r="W36" s="130">
        <v>2</v>
      </c>
      <c r="X36" s="132" t="s">
        <v>456</v>
      </c>
      <c r="Y36" s="133">
        <v>42642</v>
      </c>
      <c r="Z36" s="133">
        <v>40584</v>
      </c>
      <c r="AA36" s="132" t="s">
        <v>595</v>
      </c>
      <c r="AB36" s="130">
        <v>10012102529</v>
      </c>
      <c r="AC36" s="134">
        <v>12</v>
      </c>
      <c r="AD36" s="135">
        <v>328116</v>
      </c>
      <c r="AE36" s="130" t="s">
        <v>458</v>
      </c>
      <c r="AF36" s="136">
        <v>44858</v>
      </c>
      <c r="AG36" s="137">
        <v>45589</v>
      </c>
      <c r="AH36" s="135">
        <v>11101000608</v>
      </c>
      <c r="AI36" s="132" t="s">
        <v>459</v>
      </c>
      <c r="AJ36" s="136">
        <v>45347</v>
      </c>
      <c r="AK36" s="138">
        <v>45713</v>
      </c>
      <c r="AL36" s="216">
        <v>13061001309</v>
      </c>
      <c r="AM36" s="129" t="s">
        <v>459</v>
      </c>
      <c r="AN36" s="136">
        <v>45481</v>
      </c>
      <c r="AO36" s="138">
        <v>45846</v>
      </c>
      <c r="AP36" s="139">
        <v>88257857</v>
      </c>
      <c r="AQ36" s="211" t="s">
        <v>470</v>
      </c>
      <c r="AR36" s="136">
        <v>45469</v>
      </c>
      <c r="AS36" s="137">
        <v>45834</v>
      </c>
      <c r="AT36" s="140" t="s">
        <v>472</v>
      </c>
      <c r="AU36" s="127">
        <v>45471</v>
      </c>
      <c r="AV36" s="138">
        <v>45532</v>
      </c>
      <c r="AW36" s="135">
        <v>174125004</v>
      </c>
      <c r="AX36" s="140" t="s">
        <v>665</v>
      </c>
      <c r="AY36" s="215">
        <v>45471</v>
      </c>
      <c r="AZ36" s="214">
        <v>45836</v>
      </c>
      <c r="BA36" s="213">
        <v>19240015</v>
      </c>
      <c r="BB36" s="142" t="s">
        <v>666</v>
      </c>
      <c r="BC36" s="143">
        <v>3123142497</v>
      </c>
      <c r="BD36" s="143">
        <v>3123142497</v>
      </c>
      <c r="BE36" s="132" t="s">
        <v>667</v>
      </c>
      <c r="BF36" s="144" t="s">
        <v>668</v>
      </c>
      <c r="BG36" s="235"/>
      <c r="BH36" s="142"/>
      <c r="BI36" s="143"/>
      <c r="BJ36" s="211"/>
      <c r="BK36" s="211"/>
      <c r="BL36" s="212"/>
      <c r="BM36" s="142"/>
      <c r="BN36" s="143"/>
      <c r="BO36" s="211"/>
      <c r="BP36" s="211"/>
      <c r="BQ36" s="146">
        <v>281</v>
      </c>
      <c r="BR36" s="146"/>
      <c r="BS36" s="211"/>
      <c r="BT36" s="211"/>
      <c r="BU36" s="211" t="s">
        <v>1584</v>
      </c>
      <c r="BV36" s="210"/>
      <c r="BW36" s="209" t="s">
        <v>1583</v>
      </c>
      <c r="BX36" s="209"/>
      <c r="BY36" s="209"/>
      <c r="BZ36" s="209"/>
      <c r="CA36" s="208"/>
      <c r="CB36" s="191" t="s">
        <v>463</v>
      </c>
    </row>
    <row r="37" spans="1:80" ht="13.5" customHeight="1" x14ac:dyDescent="0.3">
      <c r="A37" s="219">
        <v>33</v>
      </c>
      <c r="B37" s="147" t="s">
        <v>463</v>
      </c>
      <c r="C37" s="238">
        <v>284</v>
      </c>
      <c r="D37" s="218" t="s">
        <v>677</v>
      </c>
      <c r="E37" s="145" t="s">
        <v>515</v>
      </c>
      <c r="F37" s="218"/>
      <c r="G37" s="218" t="s">
        <v>2898</v>
      </c>
      <c r="H37" s="218"/>
      <c r="I37" s="218">
        <v>3177178750</v>
      </c>
      <c r="J37" s="217"/>
      <c r="K37" s="129" t="s">
        <v>465</v>
      </c>
      <c r="L37" s="129" t="s">
        <v>466</v>
      </c>
      <c r="M37" s="129" t="s">
        <v>453</v>
      </c>
      <c r="N37" s="130">
        <v>5123</v>
      </c>
      <c r="O37" s="130">
        <v>2018</v>
      </c>
      <c r="P37" s="130">
        <v>2019</v>
      </c>
      <c r="Q37" s="129" t="s">
        <v>454</v>
      </c>
      <c r="R37" s="129" t="s">
        <v>455</v>
      </c>
      <c r="S37" s="131" t="s">
        <v>678</v>
      </c>
      <c r="T37" s="132" t="s">
        <v>679</v>
      </c>
      <c r="U37" s="130">
        <v>42</v>
      </c>
      <c r="V37" s="130">
        <v>40</v>
      </c>
      <c r="W37" s="130">
        <v>2</v>
      </c>
      <c r="X37" s="132" t="s">
        <v>456</v>
      </c>
      <c r="Y37" s="133">
        <v>43398</v>
      </c>
      <c r="Z37" s="133">
        <v>43375</v>
      </c>
      <c r="AA37" s="132" t="s">
        <v>469</v>
      </c>
      <c r="AB37" s="130">
        <v>10016971773</v>
      </c>
      <c r="AC37" s="134">
        <v>42</v>
      </c>
      <c r="AD37" s="135">
        <v>323758</v>
      </c>
      <c r="AE37" s="130" t="s">
        <v>458</v>
      </c>
      <c r="AF37" s="136">
        <v>44861</v>
      </c>
      <c r="AG37" s="137">
        <v>45592</v>
      </c>
      <c r="AH37" s="135">
        <v>11101000608</v>
      </c>
      <c r="AI37" s="132" t="s">
        <v>459</v>
      </c>
      <c r="AJ37" s="136">
        <v>45347</v>
      </c>
      <c r="AK37" s="138">
        <v>45713</v>
      </c>
      <c r="AL37" s="216">
        <v>13061001309</v>
      </c>
      <c r="AM37" s="129" t="s">
        <v>459</v>
      </c>
      <c r="AN37" s="136">
        <v>45481</v>
      </c>
      <c r="AO37" s="138">
        <v>45846</v>
      </c>
      <c r="AP37" s="139">
        <v>9310008564901</v>
      </c>
      <c r="AQ37" s="211" t="s">
        <v>484</v>
      </c>
      <c r="AR37" s="136">
        <v>45194</v>
      </c>
      <c r="AS37" s="137">
        <v>45559</v>
      </c>
      <c r="AT37" s="140" t="s">
        <v>1658</v>
      </c>
      <c r="AU37" s="127">
        <v>45470</v>
      </c>
      <c r="AV37" s="138">
        <v>45531</v>
      </c>
      <c r="AW37" s="135">
        <v>169888020</v>
      </c>
      <c r="AX37" s="140" t="s">
        <v>680</v>
      </c>
      <c r="AY37" s="215">
        <v>45259</v>
      </c>
      <c r="AZ37" s="214">
        <v>45625</v>
      </c>
      <c r="BA37" s="213">
        <v>800126471</v>
      </c>
      <c r="BB37" s="142" t="s">
        <v>512</v>
      </c>
      <c r="BC37" s="143">
        <v>3118830</v>
      </c>
      <c r="BD37" s="143">
        <v>3203001319</v>
      </c>
      <c r="BE37" s="129" t="s">
        <v>513</v>
      </c>
      <c r="BF37" s="144" t="s">
        <v>681</v>
      </c>
      <c r="BG37" s="235">
        <v>74244156</v>
      </c>
      <c r="BH37" s="142" t="s">
        <v>682</v>
      </c>
      <c r="BI37" s="143">
        <v>3124490893</v>
      </c>
      <c r="BJ37" s="211" t="s">
        <v>683</v>
      </c>
      <c r="BK37" s="211" t="s">
        <v>684</v>
      </c>
      <c r="BL37" s="212"/>
      <c r="BM37" s="142"/>
      <c r="BN37" s="143"/>
      <c r="BO37" s="211"/>
      <c r="BP37" s="211"/>
      <c r="BQ37" s="146">
        <v>284</v>
      </c>
      <c r="BR37" s="146"/>
      <c r="BS37" s="211" t="s">
        <v>1587</v>
      </c>
      <c r="BT37" s="211"/>
      <c r="BU37" s="211" t="s">
        <v>1651</v>
      </c>
      <c r="BV37" s="210"/>
      <c r="BW37" s="209" t="s">
        <v>1583</v>
      </c>
      <c r="BX37" s="209"/>
      <c r="BY37" s="209"/>
      <c r="BZ37" s="209"/>
      <c r="CA37" s="208"/>
      <c r="CB37" s="191" t="s">
        <v>463</v>
      </c>
    </row>
    <row r="38" spans="1:80" ht="13.5" customHeight="1" x14ac:dyDescent="0.3">
      <c r="A38" s="219">
        <v>35</v>
      </c>
      <c r="B38" s="147" t="s">
        <v>463</v>
      </c>
      <c r="C38" s="238">
        <v>301</v>
      </c>
      <c r="D38" s="218" t="s">
        <v>685</v>
      </c>
      <c r="E38" s="145" t="s">
        <v>462</v>
      </c>
      <c r="F38" s="218">
        <v>80027714</v>
      </c>
      <c r="G38" s="218" t="s">
        <v>1816</v>
      </c>
      <c r="H38" s="218" t="s">
        <v>1815</v>
      </c>
      <c r="I38" s="218">
        <v>3114787648</v>
      </c>
      <c r="J38" s="217">
        <v>45323</v>
      </c>
      <c r="K38" s="129" t="s">
        <v>465</v>
      </c>
      <c r="L38" s="129" t="s">
        <v>466</v>
      </c>
      <c r="M38" s="129" t="s">
        <v>453</v>
      </c>
      <c r="N38" s="130">
        <v>5123</v>
      </c>
      <c r="O38" s="130">
        <v>2016</v>
      </c>
      <c r="P38" s="130">
        <v>2017</v>
      </c>
      <c r="Q38" s="129" t="s">
        <v>454</v>
      </c>
      <c r="R38" s="129" t="s">
        <v>455</v>
      </c>
      <c r="S38" s="131" t="s">
        <v>686</v>
      </c>
      <c r="T38" s="132" t="s">
        <v>687</v>
      </c>
      <c r="U38" s="130">
        <v>42</v>
      </c>
      <c r="V38" s="130">
        <v>37</v>
      </c>
      <c r="W38" s="130">
        <v>1</v>
      </c>
      <c r="X38" s="132" t="s">
        <v>456</v>
      </c>
      <c r="Y38" s="133">
        <v>42613</v>
      </c>
      <c r="Z38" s="133">
        <v>42581</v>
      </c>
      <c r="AA38" s="132" t="s">
        <v>469</v>
      </c>
      <c r="AB38" s="130">
        <v>10012222147</v>
      </c>
      <c r="AC38" s="134">
        <v>42</v>
      </c>
      <c r="AD38" s="135">
        <v>438589</v>
      </c>
      <c r="AE38" s="130" t="s">
        <v>458</v>
      </c>
      <c r="AF38" s="136">
        <v>45522</v>
      </c>
      <c r="AG38" s="137">
        <v>46252</v>
      </c>
      <c r="AH38" s="135">
        <v>11101000608</v>
      </c>
      <c r="AI38" s="132" t="s">
        <v>459</v>
      </c>
      <c r="AJ38" s="136">
        <v>45347</v>
      </c>
      <c r="AK38" s="138">
        <v>45713</v>
      </c>
      <c r="AL38" s="216">
        <v>13061001309</v>
      </c>
      <c r="AM38" s="129" t="s">
        <v>459</v>
      </c>
      <c r="AN38" s="136">
        <v>45481</v>
      </c>
      <c r="AO38" s="138">
        <v>45846</v>
      </c>
      <c r="AP38" s="139">
        <v>1505113729402</v>
      </c>
      <c r="AQ38" s="211" t="s">
        <v>470</v>
      </c>
      <c r="AR38" s="136">
        <v>45505</v>
      </c>
      <c r="AS38" s="137">
        <v>45870</v>
      </c>
      <c r="AT38" s="140" t="s">
        <v>1658</v>
      </c>
      <c r="AU38" s="127">
        <v>45409</v>
      </c>
      <c r="AV38" s="138">
        <v>45469</v>
      </c>
      <c r="AW38" s="135">
        <v>174751113</v>
      </c>
      <c r="AX38" s="140" t="s">
        <v>688</v>
      </c>
      <c r="AY38" s="215">
        <v>45502</v>
      </c>
      <c r="AZ38" s="214">
        <v>45867</v>
      </c>
      <c r="BA38" s="213">
        <v>80407085</v>
      </c>
      <c r="BB38" s="142" t="s">
        <v>689</v>
      </c>
      <c r="BC38" s="143">
        <v>6834517</v>
      </c>
      <c r="BD38" s="143">
        <v>3102109059</v>
      </c>
      <c r="BE38" s="132" t="s">
        <v>690</v>
      </c>
      <c r="BF38" s="129" t="s">
        <v>691</v>
      </c>
      <c r="BG38" s="235"/>
      <c r="BH38" s="142"/>
      <c r="BI38" s="143"/>
      <c r="BJ38" s="211"/>
      <c r="BK38" s="211"/>
      <c r="BL38" s="212"/>
      <c r="BM38" s="142"/>
      <c r="BN38" s="143"/>
      <c r="BO38" s="211"/>
      <c r="BP38" s="211"/>
      <c r="BQ38" s="146">
        <v>301</v>
      </c>
      <c r="BR38" s="146"/>
      <c r="BS38" s="211"/>
      <c r="BT38" s="211"/>
      <c r="BU38" s="211" t="s">
        <v>1651</v>
      </c>
      <c r="BV38" s="210"/>
      <c r="BW38" s="209" t="s">
        <v>1583</v>
      </c>
      <c r="BX38" s="209"/>
      <c r="BY38" s="209"/>
      <c r="BZ38" s="209"/>
      <c r="CA38" s="208"/>
      <c r="CB38" s="191" t="s">
        <v>463</v>
      </c>
    </row>
    <row r="39" spans="1:80" ht="13.5" customHeight="1" x14ac:dyDescent="0.3">
      <c r="A39" s="219">
        <v>36</v>
      </c>
      <c r="B39" s="147" t="s">
        <v>463</v>
      </c>
      <c r="C39" s="238">
        <v>91</v>
      </c>
      <c r="D39" s="218" t="s">
        <v>2079</v>
      </c>
      <c r="E39" s="145" t="s">
        <v>462</v>
      </c>
      <c r="F39" s="218">
        <v>1019004267</v>
      </c>
      <c r="G39" s="218" t="s">
        <v>2492</v>
      </c>
      <c r="H39" s="218" t="e">
        <v>#N/A</v>
      </c>
      <c r="I39" s="218" t="s">
        <v>2493</v>
      </c>
      <c r="J39" s="217"/>
      <c r="K39" s="129"/>
      <c r="L39" s="129"/>
      <c r="M39" s="129"/>
      <c r="N39" s="130"/>
      <c r="O39" s="130"/>
      <c r="P39" s="130"/>
      <c r="Q39" s="129"/>
      <c r="R39" s="129"/>
      <c r="S39" s="131"/>
      <c r="T39" s="132"/>
      <c r="U39" s="130"/>
      <c r="V39" s="130"/>
      <c r="W39" s="130"/>
      <c r="X39" s="132"/>
      <c r="Y39" s="133"/>
      <c r="Z39" s="133"/>
      <c r="AA39" s="132"/>
      <c r="AB39" s="130"/>
      <c r="AC39" s="134"/>
      <c r="AD39" s="135"/>
      <c r="AE39" s="130"/>
      <c r="AF39" s="136"/>
      <c r="AG39" s="137"/>
      <c r="AH39" s="135"/>
      <c r="AI39" s="132"/>
      <c r="AJ39" s="136"/>
      <c r="AK39" s="138"/>
      <c r="AL39" s="216"/>
      <c r="AM39" s="129"/>
      <c r="AN39" s="136"/>
      <c r="AO39" s="138"/>
      <c r="AP39" s="139"/>
      <c r="AQ39" s="211"/>
      <c r="AR39" s="136"/>
      <c r="AS39" s="137"/>
      <c r="AT39" s="140"/>
      <c r="AU39" s="127"/>
      <c r="AV39" s="138"/>
      <c r="AW39" s="135"/>
      <c r="AX39" s="140"/>
      <c r="AY39" s="215"/>
      <c r="AZ39" s="214"/>
      <c r="BA39" s="236"/>
      <c r="BB39" s="142"/>
      <c r="BC39" s="143"/>
      <c r="BD39" s="143"/>
      <c r="BE39" s="129"/>
      <c r="BF39" s="129"/>
      <c r="BG39" s="212"/>
      <c r="BH39" s="142"/>
      <c r="BI39" s="143"/>
      <c r="BJ39" s="211"/>
      <c r="BK39" s="211"/>
      <c r="BL39" s="212"/>
      <c r="BM39" s="142"/>
      <c r="BN39" s="143"/>
      <c r="BO39" s="211"/>
      <c r="BP39" s="211"/>
      <c r="BQ39" s="146"/>
      <c r="BR39" s="146"/>
      <c r="BS39" s="211"/>
      <c r="BT39" s="211"/>
      <c r="BU39" s="211"/>
      <c r="BV39" s="210"/>
      <c r="BW39" s="209"/>
      <c r="BX39" s="209"/>
      <c r="BY39" s="209"/>
      <c r="BZ39" s="209"/>
      <c r="CA39" s="208"/>
    </row>
    <row r="40" spans="1:80" ht="13.5" customHeight="1" x14ac:dyDescent="0.3">
      <c r="A40" s="219">
        <v>37</v>
      </c>
      <c r="B40" s="147" t="s">
        <v>463</v>
      </c>
      <c r="C40" s="238">
        <v>322</v>
      </c>
      <c r="D40" s="218" t="s">
        <v>696</v>
      </c>
      <c r="E40" s="145" t="s">
        <v>702</v>
      </c>
      <c r="F40" s="218">
        <v>1016083672</v>
      </c>
      <c r="G40" s="218" t="s">
        <v>1814</v>
      </c>
      <c r="H40" s="218" t="s">
        <v>1813</v>
      </c>
      <c r="I40" s="218">
        <v>3016229801</v>
      </c>
      <c r="J40" s="217">
        <v>45374</v>
      </c>
      <c r="K40" s="129" t="s">
        <v>452</v>
      </c>
      <c r="L40" s="129" t="s">
        <v>697</v>
      </c>
      <c r="M40" s="129" t="s">
        <v>453</v>
      </c>
      <c r="N40" s="130">
        <v>6374</v>
      </c>
      <c r="O40" s="130">
        <v>2010</v>
      </c>
      <c r="P40" s="130">
        <v>2011</v>
      </c>
      <c r="Q40" s="129" t="s">
        <v>454</v>
      </c>
      <c r="R40" s="129" t="s">
        <v>455</v>
      </c>
      <c r="S40" s="131" t="s">
        <v>698</v>
      </c>
      <c r="T40" s="132" t="s">
        <v>699</v>
      </c>
      <c r="U40" s="130">
        <v>45</v>
      </c>
      <c r="V40" s="130">
        <v>45</v>
      </c>
      <c r="W40" s="130">
        <v>1</v>
      </c>
      <c r="X40" s="132" t="s">
        <v>456</v>
      </c>
      <c r="Y40" s="133">
        <v>41045</v>
      </c>
      <c r="Z40" s="133">
        <v>40494</v>
      </c>
      <c r="AA40" s="132" t="s">
        <v>469</v>
      </c>
      <c r="AB40" s="130">
        <v>10001071434</v>
      </c>
      <c r="AC40" s="134">
        <v>45</v>
      </c>
      <c r="AD40" s="135">
        <v>328114</v>
      </c>
      <c r="AE40" s="130" t="s">
        <v>458</v>
      </c>
      <c r="AF40" s="136">
        <v>44865</v>
      </c>
      <c r="AG40" s="137">
        <v>45596</v>
      </c>
      <c r="AH40" s="135">
        <v>11101000608</v>
      </c>
      <c r="AI40" s="132" t="s">
        <v>459</v>
      </c>
      <c r="AJ40" s="136">
        <v>45347</v>
      </c>
      <c r="AK40" s="138">
        <v>45713</v>
      </c>
      <c r="AL40" s="216">
        <v>13061001309</v>
      </c>
      <c r="AM40" s="129" t="s">
        <v>459</v>
      </c>
      <c r="AN40" s="136">
        <v>45481</v>
      </c>
      <c r="AO40" s="138">
        <v>45846</v>
      </c>
      <c r="AP40" s="139">
        <v>38260211</v>
      </c>
      <c r="AQ40" s="211" t="s">
        <v>700</v>
      </c>
      <c r="AR40" s="136">
        <v>45323</v>
      </c>
      <c r="AS40" s="137">
        <v>45688</v>
      </c>
      <c r="AT40" s="140" t="s">
        <v>1658</v>
      </c>
      <c r="AU40" s="127">
        <v>45503</v>
      </c>
      <c r="AV40" s="138">
        <v>45565</v>
      </c>
      <c r="AW40" s="135">
        <v>171545609</v>
      </c>
      <c r="AX40" s="140" t="s">
        <v>680</v>
      </c>
      <c r="AY40" s="215">
        <v>45326</v>
      </c>
      <c r="AZ40" s="214">
        <v>45692</v>
      </c>
      <c r="BA40" s="213">
        <v>19123265</v>
      </c>
      <c r="BB40" s="142" t="s">
        <v>611</v>
      </c>
      <c r="BC40" s="143">
        <v>2259212</v>
      </c>
      <c r="BD40" s="143">
        <v>3203001319</v>
      </c>
      <c r="BE40" s="132" t="s">
        <v>513</v>
      </c>
      <c r="BF40" s="144" t="s">
        <v>612</v>
      </c>
      <c r="BG40" s="212">
        <v>79101666</v>
      </c>
      <c r="BH40" s="142" t="s">
        <v>1812</v>
      </c>
      <c r="BI40" s="143">
        <v>3165124915</v>
      </c>
      <c r="BJ40" s="211" t="s">
        <v>513</v>
      </c>
      <c r="BK40" s="211" t="s">
        <v>514</v>
      </c>
      <c r="BL40" s="212"/>
      <c r="BM40" s="142"/>
      <c r="BN40" s="143"/>
      <c r="BO40" s="211"/>
      <c r="BP40" s="211"/>
      <c r="BQ40" s="146">
        <v>322</v>
      </c>
      <c r="BR40" s="146"/>
      <c r="BS40" s="211" t="s">
        <v>1587</v>
      </c>
      <c r="BT40" s="211"/>
      <c r="BU40" s="211" t="s">
        <v>1651</v>
      </c>
      <c r="BV40" s="210"/>
      <c r="BW40" s="209" t="s">
        <v>1583</v>
      </c>
      <c r="BX40" s="209"/>
      <c r="BY40" s="209"/>
      <c r="BZ40" s="209"/>
      <c r="CA40" s="208"/>
      <c r="CB40" s="191" t="s">
        <v>463</v>
      </c>
    </row>
    <row r="41" spans="1:80" ht="13.5" customHeight="1" x14ac:dyDescent="0.3">
      <c r="A41" s="219">
        <v>39</v>
      </c>
      <c r="B41" s="147" t="s">
        <v>463</v>
      </c>
      <c r="C41" s="146">
        <v>330</v>
      </c>
      <c r="D41" s="218" t="s">
        <v>706</v>
      </c>
      <c r="E41" s="145" t="s">
        <v>702</v>
      </c>
      <c r="F41" s="218">
        <v>1014307693</v>
      </c>
      <c r="G41" s="218" t="s">
        <v>1791</v>
      </c>
      <c r="H41" s="218" t="s">
        <v>1790</v>
      </c>
      <c r="I41" s="218">
        <v>3123423292</v>
      </c>
      <c r="J41" s="217">
        <v>45037</v>
      </c>
      <c r="K41" s="129" t="s">
        <v>452</v>
      </c>
      <c r="L41" s="129" t="s">
        <v>697</v>
      </c>
      <c r="M41" s="129" t="s">
        <v>453</v>
      </c>
      <c r="N41" s="130">
        <v>7200</v>
      </c>
      <c r="O41" s="130">
        <v>2017</v>
      </c>
      <c r="P41" s="130">
        <v>2017</v>
      </c>
      <c r="Q41" s="129" t="s">
        <v>454</v>
      </c>
      <c r="R41" s="129" t="s">
        <v>455</v>
      </c>
      <c r="S41" s="131" t="s">
        <v>707</v>
      </c>
      <c r="T41" s="132" t="s">
        <v>708</v>
      </c>
      <c r="U41" s="130">
        <v>56</v>
      </c>
      <c r="V41" s="130">
        <v>42</v>
      </c>
      <c r="W41" s="130">
        <v>1</v>
      </c>
      <c r="X41" s="132" t="s">
        <v>456</v>
      </c>
      <c r="Y41" s="133">
        <v>42832</v>
      </c>
      <c r="Z41" s="133">
        <v>42825</v>
      </c>
      <c r="AA41" s="132" t="s">
        <v>469</v>
      </c>
      <c r="AB41" s="130">
        <v>10014133117</v>
      </c>
      <c r="AC41" s="134">
        <v>56</v>
      </c>
      <c r="AD41" s="135">
        <v>361702</v>
      </c>
      <c r="AE41" s="130" t="s">
        <v>458</v>
      </c>
      <c r="AF41" s="136">
        <v>45044</v>
      </c>
      <c r="AG41" s="137">
        <v>45775</v>
      </c>
      <c r="AH41" s="135">
        <v>11101000608</v>
      </c>
      <c r="AI41" s="132" t="s">
        <v>459</v>
      </c>
      <c r="AJ41" s="136">
        <v>45347</v>
      </c>
      <c r="AK41" s="138">
        <v>45713</v>
      </c>
      <c r="AL41" s="216">
        <v>13061001309</v>
      </c>
      <c r="AM41" s="129" t="s">
        <v>459</v>
      </c>
      <c r="AN41" s="136">
        <v>45481</v>
      </c>
      <c r="AO41" s="138">
        <v>45846</v>
      </c>
      <c r="AP41" s="139">
        <v>4308005143093000</v>
      </c>
      <c r="AQ41" s="211" t="s">
        <v>539</v>
      </c>
      <c r="AR41" s="136">
        <v>45382</v>
      </c>
      <c r="AS41" s="137">
        <v>45746</v>
      </c>
      <c r="AT41" s="140" t="s">
        <v>472</v>
      </c>
      <c r="AU41" s="127">
        <v>44939</v>
      </c>
      <c r="AV41" s="138">
        <v>44999</v>
      </c>
      <c r="AW41" s="135">
        <v>174129611</v>
      </c>
      <c r="AX41" s="140" t="s">
        <v>709</v>
      </c>
      <c r="AY41" s="215">
        <v>45471</v>
      </c>
      <c r="AZ41" s="214">
        <v>45836</v>
      </c>
      <c r="BA41" s="213">
        <v>19123265</v>
      </c>
      <c r="BB41" s="142" t="s">
        <v>611</v>
      </c>
      <c r="BC41" s="143">
        <v>2259212</v>
      </c>
      <c r="BD41" s="143">
        <v>3203001319</v>
      </c>
      <c r="BE41" s="132" t="s">
        <v>513</v>
      </c>
      <c r="BF41" s="144" t="s">
        <v>612</v>
      </c>
      <c r="BG41" s="212"/>
      <c r="BH41" s="142"/>
      <c r="BI41" s="143"/>
      <c r="BJ41" s="211"/>
      <c r="BK41" s="211"/>
      <c r="BL41" s="212"/>
      <c r="BM41" s="142"/>
      <c r="BN41" s="143"/>
      <c r="BO41" s="211"/>
      <c r="BP41" s="211"/>
      <c r="BQ41" s="146">
        <v>330</v>
      </c>
      <c r="BR41" s="146"/>
      <c r="BS41" s="211" t="s">
        <v>1587</v>
      </c>
      <c r="BT41" s="211"/>
      <c r="BU41" s="211" t="s">
        <v>1651</v>
      </c>
      <c r="BV41" s="210"/>
      <c r="BW41" s="209" t="s">
        <v>1583</v>
      </c>
      <c r="BX41" s="209"/>
      <c r="BY41" s="209"/>
      <c r="BZ41" s="209"/>
      <c r="CA41" s="208"/>
      <c r="CB41" s="191" t="s">
        <v>463</v>
      </c>
    </row>
    <row r="42" spans="1:80" ht="13.5" customHeight="1" x14ac:dyDescent="0.3">
      <c r="A42" s="219">
        <v>40</v>
      </c>
      <c r="B42" s="147" t="s">
        <v>463</v>
      </c>
      <c r="C42" s="238">
        <v>332</v>
      </c>
      <c r="D42" s="218" t="s">
        <v>710</v>
      </c>
      <c r="E42" s="145" t="s">
        <v>591</v>
      </c>
      <c r="F42" s="218">
        <v>79138752</v>
      </c>
      <c r="G42" s="218" t="s">
        <v>1811</v>
      </c>
      <c r="H42" s="218" t="s">
        <v>1810</v>
      </c>
      <c r="I42" s="218">
        <v>3192732121</v>
      </c>
      <c r="J42" s="217">
        <v>45261</v>
      </c>
      <c r="K42" s="129" t="s">
        <v>452</v>
      </c>
      <c r="L42" s="129" t="s">
        <v>711</v>
      </c>
      <c r="M42" s="129" t="s">
        <v>453</v>
      </c>
      <c r="N42" s="130">
        <v>11967</v>
      </c>
      <c r="O42" s="130">
        <v>2018</v>
      </c>
      <c r="P42" s="130">
        <v>2016</v>
      </c>
      <c r="Q42" s="129" t="s">
        <v>454</v>
      </c>
      <c r="R42" s="129" t="s">
        <v>455</v>
      </c>
      <c r="S42" s="131" t="s">
        <v>712</v>
      </c>
      <c r="T42" s="132" t="s">
        <v>713</v>
      </c>
      <c r="U42" s="130">
        <v>44</v>
      </c>
      <c r="V42" s="130">
        <v>42</v>
      </c>
      <c r="W42" s="130">
        <v>1</v>
      </c>
      <c r="X42" s="132" t="s">
        <v>456</v>
      </c>
      <c r="Y42" s="133">
        <v>43365</v>
      </c>
      <c r="Z42" s="133">
        <v>43340</v>
      </c>
      <c r="AA42" s="132" t="s">
        <v>469</v>
      </c>
      <c r="AB42" s="130">
        <v>10016723961</v>
      </c>
      <c r="AC42" s="134">
        <v>44</v>
      </c>
      <c r="AD42" s="135">
        <v>320420</v>
      </c>
      <c r="AE42" s="130" t="s">
        <v>458</v>
      </c>
      <c r="AF42" s="136">
        <v>44798</v>
      </c>
      <c r="AG42" s="234">
        <v>45559</v>
      </c>
      <c r="AH42" s="135">
        <v>11101000608</v>
      </c>
      <c r="AI42" s="132" t="s">
        <v>459</v>
      </c>
      <c r="AJ42" s="136">
        <v>45347</v>
      </c>
      <c r="AK42" s="138">
        <v>45713</v>
      </c>
      <c r="AL42" s="216">
        <v>13061001309</v>
      </c>
      <c r="AM42" s="129" t="s">
        <v>459</v>
      </c>
      <c r="AN42" s="136">
        <v>45481</v>
      </c>
      <c r="AO42" s="138">
        <v>45846</v>
      </c>
      <c r="AP42" s="139">
        <v>39700726</v>
      </c>
      <c r="AQ42" s="211" t="s">
        <v>484</v>
      </c>
      <c r="AR42" s="136">
        <v>45506</v>
      </c>
      <c r="AS42" s="137">
        <v>45872</v>
      </c>
      <c r="AT42" s="140" t="s">
        <v>1658</v>
      </c>
      <c r="AU42" s="127">
        <v>45451</v>
      </c>
      <c r="AV42" s="138">
        <v>45511</v>
      </c>
      <c r="AW42" s="135">
        <v>168487631</v>
      </c>
      <c r="AX42" s="140" t="s">
        <v>472</v>
      </c>
      <c r="AY42" s="215">
        <v>45187</v>
      </c>
      <c r="AZ42" s="214">
        <v>45553</v>
      </c>
      <c r="BA42" s="213">
        <v>19123265</v>
      </c>
      <c r="BB42" s="142" t="s">
        <v>714</v>
      </c>
      <c r="BC42" s="143">
        <v>3203001317</v>
      </c>
      <c r="BD42" s="143">
        <v>3203001317</v>
      </c>
      <c r="BE42" s="132" t="s">
        <v>513</v>
      </c>
      <c r="BF42" s="144" t="s">
        <v>681</v>
      </c>
      <c r="BG42" s="212">
        <v>80512510</v>
      </c>
      <c r="BH42" s="142" t="s">
        <v>715</v>
      </c>
      <c r="BI42" s="143">
        <v>3142961767</v>
      </c>
      <c r="BJ42" s="211" t="s">
        <v>716</v>
      </c>
      <c r="BK42" s="211" t="s">
        <v>717</v>
      </c>
      <c r="BL42" s="212"/>
      <c r="BM42" s="142"/>
      <c r="BN42" s="143"/>
      <c r="BO42" s="211"/>
      <c r="BP42" s="211"/>
      <c r="BQ42" s="146">
        <v>332</v>
      </c>
      <c r="BR42" s="146"/>
      <c r="BS42" s="211" t="s">
        <v>1587</v>
      </c>
      <c r="BT42" s="211"/>
      <c r="BU42" s="211" t="s">
        <v>1651</v>
      </c>
      <c r="BV42" s="210"/>
      <c r="BW42" s="209" t="s">
        <v>1583</v>
      </c>
      <c r="BX42" s="209"/>
      <c r="BY42" s="209"/>
      <c r="BZ42" s="209"/>
      <c r="CA42" s="208"/>
      <c r="CB42" s="191" t="s">
        <v>463</v>
      </c>
    </row>
    <row r="43" spans="1:80" ht="13.5" customHeight="1" x14ac:dyDescent="0.3">
      <c r="A43" s="219">
        <v>40</v>
      </c>
      <c r="B43" s="147" t="s">
        <v>463</v>
      </c>
      <c r="C43" s="238">
        <v>333</v>
      </c>
      <c r="D43" s="218" t="s">
        <v>2377</v>
      </c>
      <c r="E43" s="145" t="s">
        <v>591</v>
      </c>
      <c r="F43" s="218">
        <v>1071165393</v>
      </c>
      <c r="G43" s="218" t="s">
        <v>1558</v>
      </c>
      <c r="H43" s="218"/>
      <c r="I43" s="218" t="s">
        <v>2378</v>
      </c>
      <c r="J43" s="217"/>
      <c r="K43" s="129" t="s">
        <v>1404</v>
      </c>
      <c r="L43" s="129"/>
      <c r="M43" s="129" t="s">
        <v>453</v>
      </c>
      <c r="N43" s="130"/>
      <c r="O43" s="130">
        <v>2025</v>
      </c>
      <c r="P43" s="130">
        <v>2025</v>
      </c>
      <c r="Q43" s="129" t="s">
        <v>454</v>
      </c>
      <c r="R43" s="129" t="s">
        <v>545</v>
      </c>
      <c r="S43" s="131"/>
      <c r="T43" s="132"/>
      <c r="U43" s="130"/>
      <c r="V43" s="130">
        <v>30</v>
      </c>
      <c r="W43" s="130">
        <v>1</v>
      </c>
      <c r="X43" s="132" t="s">
        <v>456</v>
      </c>
      <c r="Y43" s="133"/>
      <c r="Z43" s="133"/>
      <c r="AA43" s="132"/>
      <c r="AB43" s="130"/>
      <c r="AC43" s="134"/>
      <c r="AD43" s="135"/>
      <c r="AE43" s="130"/>
      <c r="AF43" s="136"/>
      <c r="AG43" s="234"/>
      <c r="AH43" s="135"/>
      <c r="AI43" s="132"/>
      <c r="AJ43" s="136"/>
      <c r="AK43" s="138"/>
      <c r="AL43" s="216"/>
      <c r="AM43" s="129"/>
      <c r="AN43" s="136"/>
      <c r="AO43" s="138"/>
      <c r="AP43" s="139"/>
      <c r="AQ43" s="211"/>
      <c r="AR43" s="136"/>
      <c r="AS43" s="137"/>
      <c r="AT43" s="140"/>
      <c r="AU43" s="127"/>
      <c r="AV43" s="138"/>
      <c r="AW43" s="135"/>
      <c r="AX43" s="140"/>
      <c r="AY43" s="215"/>
      <c r="AZ43" s="214"/>
      <c r="BA43" s="213"/>
      <c r="BB43" s="142"/>
      <c r="BC43" s="143"/>
      <c r="BD43" s="143"/>
      <c r="BE43" s="132"/>
      <c r="BF43" s="144"/>
      <c r="BG43" s="212"/>
      <c r="BH43" s="142"/>
      <c r="BI43" s="143"/>
      <c r="BJ43" s="211"/>
      <c r="BK43" s="211"/>
      <c r="BL43" s="212"/>
      <c r="BM43" s="142"/>
      <c r="BN43" s="143"/>
      <c r="BO43" s="211"/>
      <c r="BP43" s="211"/>
      <c r="BQ43" s="146"/>
      <c r="BR43" s="146"/>
      <c r="BS43" s="211"/>
      <c r="BT43" s="211"/>
      <c r="BU43" s="211"/>
      <c r="BV43" s="210"/>
      <c r="BW43" s="209"/>
      <c r="BX43" s="209"/>
      <c r="BY43" s="209"/>
      <c r="BZ43" s="209"/>
      <c r="CA43" s="208"/>
    </row>
    <row r="44" spans="1:80" ht="13.5" customHeight="1" x14ac:dyDescent="0.3">
      <c r="A44" s="219">
        <v>42</v>
      </c>
      <c r="B44" s="147" t="s">
        <v>463</v>
      </c>
      <c r="C44" s="238">
        <v>337</v>
      </c>
      <c r="D44" s="218" t="s">
        <v>724</v>
      </c>
      <c r="E44" s="145" t="s">
        <v>702</v>
      </c>
      <c r="F44" s="218">
        <v>79880548</v>
      </c>
      <c r="G44" s="218" t="s">
        <v>2437</v>
      </c>
      <c r="H44" s="218" t="s">
        <v>1808</v>
      </c>
      <c r="I44" s="218">
        <v>3118861891</v>
      </c>
      <c r="J44" s="217">
        <v>43895</v>
      </c>
      <c r="K44" s="129" t="s">
        <v>452</v>
      </c>
      <c r="L44" s="129" t="s">
        <v>711</v>
      </c>
      <c r="M44" s="129" t="s">
        <v>453</v>
      </c>
      <c r="N44" s="130">
        <v>11967</v>
      </c>
      <c r="O44" s="130">
        <v>2018</v>
      </c>
      <c r="P44" s="130">
        <v>2019</v>
      </c>
      <c r="Q44" s="129" t="s">
        <v>454</v>
      </c>
      <c r="R44" s="129" t="s">
        <v>455</v>
      </c>
      <c r="S44" s="131" t="s">
        <v>725</v>
      </c>
      <c r="T44" s="132" t="s">
        <v>726</v>
      </c>
      <c r="U44" s="130">
        <v>46</v>
      </c>
      <c r="V44" s="130">
        <v>46</v>
      </c>
      <c r="W44" s="130">
        <v>0</v>
      </c>
      <c r="X44" s="132" t="s">
        <v>456</v>
      </c>
      <c r="Y44" s="133">
        <v>43398</v>
      </c>
      <c r="Z44" s="133">
        <v>43376</v>
      </c>
      <c r="AA44" s="132" t="s">
        <v>469</v>
      </c>
      <c r="AB44" s="130">
        <v>10016965150</v>
      </c>
      <c r="AC44" s="134">
        <v>46</v>
      </c>
      <c r="AD44" s="135">
        <v>328110</v>
      </c>
      <c r="AE44" s="130" t="s">
        <v>458</v>
      </c>
      <c r="AF44" s="136">
        <v>44858</v>
      </c>
      <c r="AG44" s="137">
        <v>45589</v>
      </c>
      <c r="AH44" s="135">
        <v>11101000608</v>
      </c>
      <c r="AI44" s="132" t="s">
        <v>459</v>
      </c>
      <c r="AJ44" s="136">
        <v>45347</v>
      </c>
      <c r="AK44" s="138">
        <v>45713</v>
      </c>
      <c r="AL44" s="216">
        <v>13061001309</v>
      </c>
      <c r="AM44" s="129" t="s">
        <v>459</v>
      </c>
      <c r="AN44" s="136">
        <v>45481</v>
      </c>
      <c r="AO44" s="138">
        <v>45846</v>
      </c>
      <c r="AP44" s="139">
        <v>36243813</v>
      </c>
      <c r="AQ44" s="211" t="s">
        <v>700</v>
      </c>
      <c r="AR44" s="136">
        <v>45103</v>
      </c>
      <c r="AS44" s="137">
        <v>45560</v>
      </c>
      <c r="AT44" s="140" t="s">
        <v>1658</v>
      </c>
      <c r="AU44" s="127">
        <v>45410</v>
      </c>
      <c r="AV44" s="138">
        <v>45470</v>
      </c>
      <c r="AW44" s="135">
        <v>168768720</v>
      </c>
      <c r="AX44" s="140" t="s">
        <v>540</v>
      </c>
      <c r="AY44" s="215">
        <v>45202</v>
      </c>
      <c r="AZ44" s="214">
        <v>45568</v>
      </c>
      <c r="BA44" s="213">
        <v>19123265</v>
      </c>
      <c r="BB44" s="142" t="s">
        <v>701</v>
      </c>
      <c r="BC44" s="143">
        <v>2259212</v>
      </c>
      <c r="BD44" s="143">
        <v>3203001319</v>
      </c>
      <c r="BE44" s="129" t="s">
        <v>513</v>
      </c>
      <c r="BF44" s="129" t="s">
        <v>612</v>
      </c>
      <c r="BG44" s="212">
        <v>1015392785</v>
      </c>
      <c r="BH44" s="142" t="s">
        <v>1563</v>
      </c>
      <c r="BI44" s="143">
        <v>3164967408</v>
      </c>
      <c r="BJ44" s="129" t="s">
        <v>727</v>
      </c>
      <c r="BK44" s="129" t="s">
        <v>695</v>
      </c>
      <c r="BL44" s="212"/>
      <c r="BM44" s="142"/>
      <c r="BN44" s="143"/>
      <c r="BO44" s="211"/>
      <c r="BP44" s="211"/>
      <c r="BQ44" s="146">
        <v>337</v>
      </c>
      <c r="BR44" s="146"/>
      <c r="BS44" s="211" t="s">
        <v>1587</v>
      </c>
      <c r="BT44" s="211"/>
      <c r="BU44" s="211" t="s">
        <v>1651</v>
      </c>
      <c r="BV44" s="210"/>
      <c r="BW44" s="209" t="s">
        <v>1583</v>
      </c>
      <c r="BX44" s="209"/>
      <c r="BY44" s="209"/>
      <c r="BZ44" s="209"/>
      <c r="CA44" s="208"/>
      <c r="CB44" s="191" t="s">
        <v>463</v>
      </c>
    </row>
    <row r="45" spans="1:80" ht="13.5" customHeight="1" x14ac:dyDescent="0.3">
      <c r="A45" s="219">
        <v>43</v>
      </c>
      <c r="B45" s="147" t="s">
        <v>463</v>
      </c>
      <c r="C45" s="238">
        <v>342</v>
      </c>
      <c r="D45" s="218" t="s">
        <v>728</v>
      </c>
      <c r="E45" s="145" t="s">
        <v>591</v>
      </c>
      <c r="F45" s="218">
        <v>79878002</v>
      </c>
      <c r="G45" s="218" t="s">
        <v>1560</v>
      </c>
      <c r="H45" s="218" t="s">
        <v>1807</v>
      </c>
      <c r="I45" s="218">
        <v>3219962841</v>
      </c>
      <c r="J45" s="217">
        <v>40969</v>
      </c>
      <c r="K45" s="129" t="s">
        <v>452</v>
      </c>
      <c r="L45" s="129" t="s">
        <v>697</v>
      </c>
      <c r="M45" s="129" t="s">
        <v>453</v>
      </c>
      <c r="N45" s="130">
        <v>7200</v>
      </c>
      <c r="O45" s="130">
        <v>2019</v>
      </c>
      <c r="P45" s="130">
        <v>2019</v>
      </c>
      <c r="Q45" s="129" t="s">
        <v>454</v>
      </c>
      <c r="R45" s="129" t="s">
        <v>455</v>
      </c>
      <c r="S45" s="131" t="s">
        <v>729</v>
      </c>
      <c r="T45" s="132" t="s">
        <v>730</v>
      </c>
      <c r="U45" s="130">
        <v>47</v>
      </c>
      <c r="V45" s="130">
        <v>45</v>
      </c>
      <c r="W45" s="130">
        <v>3</v>
      </c>
      <c r="X45" s="132" t="s">
        <v>456</v>
      </c>
      <c r="Y45" s="133">
        <v>43704</v>
      </c>
      <c r="Z45" s="133">
        <v>43699</v>
      </c>
      <c r="AA45" s="132" t="s">
        <v>469</v>
      </c>
      <c r="AB45" s="130">
        <v>10019045736</v>
      </c>
      <c r="AC45" s="134">
        <v>47</v>
      </c>
      <c r="AD45" s="135">
        <v>379776</v>
      </c>
      <c r="AE45" s="130" t="s">
        <v>458</v>
      </c>
      <c r="AF45" s="136">
        <v>45146</v>
      </c>
      <c r="AG45" s="137">
        <v>45877</v>
      </c>
      <c r="AH45" s="135">
        <v>11101000608</v>
      </c>
      <c r="AI45" s="132" t="s">
        <v>459</v>
      </c>
      <c r="AJ45" s="136">
        <v>45347</v>
      </c>
      <c r="AK45" s="138">
        <v>45713</v>
      </c>
      <c r="AL45" s="216">
        <v>13061001309</v>
      </c>
      <c r="AM45" s="129" t="s">
        <v>459</v>
      </c>
      <c r="AN45" s="136">
        <v>45481</v>
      </c>
      <c r="AO45" s="138">
        <v>45846</v>
      </c>
      <c r="AP45" s="139">
        <v>39767294</v>
      </c>
      <c r="AQ45" s="211" t="s">
        <v>460</v>
      </c>
      <c r="AR45" s="136">
        <v>45517</v>
      </c>
      <c r="AS45" s="137">
        <v>45883</v>
      </c>
      <c r="AT45" s="140" t="s">
        <v>1658</v>
      </c>
      <c r="AU45" s="127">
        <v>45416</v>
      </c>
      <c r="AV45" s="138">
        <v>45476</v>
      </c>
      <c r="AW45" s="135">
        <v>161001275</v>
      </c>
      <c r="AX45" s="140" t="s">
        <v>680</v>
      </c>
      <c r="AY45" s="215">
        <v>45159</v>
      </c>
      <c r="AZ45" s="214">
        <v>45525</v>
      </c>
      <c r="BA45" s="213">
        <v>19123265</v>
      </c>
      <c r="BB45" s="142" t="s">
        <v>611</v>
      </c>
      <c r="BC45" s="143">
        <v>2259212</v>
      </c>
      <c r="BD45" s="143">
        <v>3203001319</v>
      </c>
      <c r="BE45" s="129" t="s">
        <v>513</v>
      </c>
      <c r="BF45" s="129" t="s">
        <v>612</v>
      </c>
      <c r="BG45" s="212"/>
      <c r="BH45" s="142"/>
      <c r="BI45" s="143"/>
      <c r="BJ45" s="211"/>
      <c r="BK45" s="211"/>
      <c r="BL45" s="212"/>
      <c r="BM45" s="142"/>
      <c r="BN45" s="143"/>
      <c r="BO45" s="211"/>
      <c r="BP45" s="211"/>
      <c r="BQ45" s="146">
        <v>342</v>
      </c>
      <c r="BR45" s="146"/>
      <c r="BS45" s="211" t="s">
        <v>1587</v>
      </c>
      <c r="BT45" s="211"/>
      <c r="BU45" s="211" t="s">
        <v>1651</v>
      </c>
      <c r="BV45" s="210"/>
      <c r="BW45" s="209" t="s">
        <v>1583</v>
      </c>
      <c r="BX45" s="209"/>
      <c r="BY45" s="209"/>
      <c r="BZ45" s="209"/>
      <c r="CA45" s="208"/>
      <c r="CB45" s="191" t="s">
        <v>463</v>
      </c>
    </row>
    <row r="46" spans="1:80" ht="13.5" customHeight="1" x14ac:dyDescent="0.3">
      <c r="A46" s="219">
        <v>44</v>
      </c>
      <c r="B46" s="147" t="s">
        <v>463</v>
      </c>
      <c r="C46" s="238">
        <v>343</v>
      </c>
      <c r="D46" s="218" t="s">
        <v>731</v>
      </c>
      <c r="E46" s="145" t="s">
        <v>591</v>
      </c>
      <c r="F46" s="218">
        <v>79785912</v>
      </c>
      <c r="G46" s="218" t="s">
        <v>1538</v>
      </c>
      <c r="H46" s="218" t="s">
        <v>1806</v>
      </c>
      <c r="I46" s="218">
        <v>3123044922</v>
      </c>
      <c r="J46" s="217">
        <v>43606</v>
      </c>
      <c r="K46" s="129" t="s">
        <v>452</v>
      </c>
      <c r="L46" s="129" t="s">
        <v>697</v>
      </c>
      <c r="M46" s="129" t="s">
        <v>453</v>
      </c>
      <c r="N46" s="130">
        <v>7200</v>
      </c>
      <c r="O46" s="130">
        <v>2018</v>
      </c>
      <c r="P46" s="130">
        <v>2019</v>
      </c>
      <c r="Q46" s="129" t="s">
        <v>454</v>
      </c>
      <c r="R46" s="129" t="s">
        <v>455</v>
      </c>
      <c r="S46" s="131" t="s">
        <v>732</v>
      </c>
      <c r="T46" s="132" t="s">
        <v>733</v>
      </c>
      <c r="U46" s="130">
        <v>47</v>
      </c>
      <c r="V46" s="130">
        <v>45</v>
      </c>
      <c r="W46" s="130">
        <v>2</v>
      </c>
      <c r="X46" s="132" t="s">
        <v>456</v>
      </c>
      <c r="Y46" s="133">
        <v>43336</v>
      </c>
      <c r="Z46" s="133">
        <v>43327</v>
      </c>
      <c r="AA46" s="132" t="s">
        <v>469</v>
      </c>
      <c r="AB46" s="130">
        <v>10016645013</v>
      </c>
      <c r="AC46" s="134">
        <v>47</v>
      </c>
      <c r="AD46" s="135">
        <v>438598</v>
      </c>
      <c r="AE46" s="130" t="s">
        <v>458</v>
      </c>
      <c r="AF46" s="136">
        <v>45510</v>
      </c>
      <c r="AG46" s="137">
        <v>46240</v>
      </c>
      <c r="AH46" s="135">
        <v>11101000608</v>
      </c>
      <c r="AI46" s="132" t="s">
        <v>459</v>
      </c>
      <c r="AJ46" s="136">
        <v>45347</v>
      </c>
      <c r="AK46" s="138">
        <v>45713</v>
      </c>
      <c r="AL46" s="216">
        <v>13061001309</v>
      </c>
      <c r="AM46" s="129" t="s">
        <v>459</v>
      </c>
      <c r="AN46" s="136">
        <v>45481</v>
      </c>
      <c r="AO46" s="138">
        <v>45846</v>
      </c>
      <c r="AP46" s="139">
        <v>39767308</v>
      </c>
      <c r="AQ46" s="211" t="s">
        <v>484</v>
      </c>
      <c r="AR46" s="136">
        <v>45517</v>
      </c>
      <c r="AS46" s="137">
        <v>45883</v>
      </c>
      <c r="AT46" s="140" t="s">
        <v>1658</v>
      </c>
      <c r="AU46" s="127">
        <v>45467</v>
      </c>
      <c r="AV46" s="138">
        <v>45527</v>
      </c>
      <c r="AW46" s="135">
        <v>175199831</v>
      </c>
      <c r="AX46" s="140" t="s">
        <v>680</v>
      </c>
      <c r="AY46" s="215">
        <v>45518</v>
      </c>
      <c r="AZ46" s="214">
        <v>45883</v>
      </c>
      <c r="BA46" s="213">
        <v>19123265</v>
      </c>
      <c r="BB46" s="142" t="s">
        <v>611</v>
      </c>
      <c r="BC46" s="143">
        <v>2259212</v>
      </c>
      <c r="BD46" s="143">
        <v>3203001319</v>
      </c>
      <c r="BE46" s="129" t="s">
        <v>513</v>
      </c>
      <c r="BF46" s="129" t="s">
        <v>612</v>
      </c>
      <c r="BG46" s="236"/>
      <c r="BH46" s="142"/>
      <c r="BI46" s="143"/>
      <c r="BJ46" s="129"/>
      <c r="BK46" s="129"/>
      <c r="BL46" s="212"/>
      <c r="BM46" s="142"/>
      <c r="BN46" s="143"/>
      <c r="BO46" s="211"/>
      <c r="BP46" s="211"/>
      <c r="BQ46" s="146">
        <v>343</v>
      </c>
      <c r="BR46" s="146"/>
      <c r="BS46" s="211" t="s">
        <v>1587</v>
      </c>
      <c r="BT46" s="211"/>
      <c r="BU46" s="211" t="s">
        <v>1651</v>
      </c>
      <c r="BV46" s="210"/>
      <c r="BW46" s="209" t="s">
        <v>1583</v>
      </c>
      <c r="BX46" s="209"/>
      <c r="BY46" s="209"/>
      <c r="BZ46" s="209"/>
      <c r="CA46" s="208"/>
      <c r="CB46" s="191" t="s">
        <v>463</v>
      </c>
    </row>
    <row r="47" spans="1:80" ht="13.5" customHeight="1" x14ac:dyDescent="0.3">
      <c r="A47" s="219">
        <v>45</v>
      </c>
      <c r="B47" s="147" t="s">
        <v>463</v>
      </c>
      <c r="C47" s="238">
        <v>346</v>
      </c>
      <c r="D47" s="218" t="s">
        <v>734</v>
      </c>
      <c r="E47" s="145" t="s">
        <v>591</v>
      </c>
      <c r="F47" s="218">
        <v>79052551</v>
      </c>
      <c r="G47" s="218" t="s">
        <v>1561</v>
      </c>
      <c r="H47" s="218" t="s">
        <v>1805</v>
      </c>
      <c r="I47" s="218">
        <v>3133196083</v>
      </c>
      <c r="J47" s="217">
        <v>44916</v>
      </c>
      <c r="K47" s="129" t="s">
        <v>452</v>
      </c>
      <c r="L47" s="129" t="s">
        <v>697</v>
      </c>
      <c r="M47" s="129" t="s">
        <v>453</v>
      </c>
      <c r="N47" s="130">
        <v>6374</v>
      </c>
      <c r="O47" s="130">
        <v>2015</v>
      </c>
      <c r="P47" s="130">
        <v>2014</v>
      </c>
      <c r="Q47" s="129" t="s">
        <v>454</v>
      </c>
      <c r="R47" s="129" t="s">
        <v>455</v>
      </c>
      <c r="S47" s="131" t="s">
        <v>735</v>
      </c>
      <c r="T47" s="132" t="s">
        <v>736</v>
      </c>
      <c r="U47" s="130">
        <v>46</v>
      </c>
      <c r="V47" s="130">
        <v>40</v>
      </c>
      <c r="W47" s="130">
        <v>1</v>
      </c>
      <c r="X47" s="132" t="s">
        <v>456</v>
      </c>
      <c r="Y47" s="133">
        <v>42320</v>
      </c>
      <c r="Z47" s="133">
        <v>42313</v>
      </c>
      <c r="AA47" s="132" t="s">
        <v>469</v>
      </c>
      <c r="AB47" s="130">
        <v>10010681851</v>
      </c>
      <c r="AC47" s="134">
        <v>45</v>
      </c>
      <c r="AD47" s="135">
        <v>385476</v>
      </c>
      <c r="AE47" s="130" t="s">
        <v>458</v>
      </c>
      <c r="AF47" s="136">
        <v>45208</v>
      </c>
      <c r="AG47" s="137">
        <v>45939</v>
      </c>
      <c r="AH47" s="135">
        <v>11101000608</v>
      </c>
      <c r="AI47" s="132" t="s">
        <v>459</v>
      </c>
      <c r="AJ47" s="136">
        <v>45347</v>
      </c>
      <c r="AK47" s="138">
        <v>45713</v>
      </c>
      <c r="AL47" s="216">
        <v>13061001309</v>
      </c>
      <c r="AM47" s="129" t="s">
        <v>459</v>
      </c>
      <c r="AN47" s="136">
        <v>45481</v>
      </c>
      <c r="AO47" s="138">
        <v>45846</v>
      </c>
      <c r="AP47" s="139">
        <v>36791462</v>
      </c>
      <c r="AQ47" s="211" t="s">
        <v>700</v>
      </c>
      <c r="AR47" s="136">
        <v>45235</v>
      </c>
      <c r="AS47" s="137">
        <v>45600</v>
      </c>
      <c r="AT47" s="140" t="s">
        <v>1658</v>
      </c>
      <c r="AU47" s="127">
        <v>45407</v>
      </c>
      <c r="AV47" s="138">
        <v>45467</v>
      </c>
      <c r="AW47" s="135">
        <v>169327521</v>
      </c>
      <c r="AX47" s="140" t="s">
        <v>472</v>
      </c>
      <c r="AY47" s="215">
        <v>45230</v>
      </c>
      <c r="AZ47" s="214">
        <v>45596</v>
      </c>
      <c r="BA47" s="213">
        <v>19123265</v>
      </c>
      <c r="BB47" s="142" t="s">
        <v>701</v>
      </c>
      <c r="BC47" s="143">
        <v>2259212</v>
      </c>
      <c r="BD47" s="143">
        <v>3203001319</v>
      </c>
      <c r="BE47" s="129" t="s">
        <v>513</v>
      </c>
      <c r="BF47" s="129" t="s">
        <v>612</v>
      </c>
      <c r="BG47" s="212"/>
      <c r="BH47" s="142"/>
      <c r="BI47" s="143"/>
      <c r="BJ47" s="129"/>
      <c r="BK47" s="129"/>
      <c r="BL47" s="212"/>
      <c r="BM47" s="142"/>
      <c r="BN47" s="143"/>
      <c r="BO47" s="132"/>
      <c r="BP47" s="211"/>
      <c r="BQ47" s="146">
        <v>346</v>
      </c>
      <c r="BR47" s="146"/>
      <c r="BS47" s="211" t="s">
        <v>1587</v>
      </c>
      <c r="BT47" s="211"/>
      <c r="BU47" s="211" t="s">
        <v>1651</v>
      </c>
      <c r="BV47" s="210"/>
      <c r="BW47" s="209" t="s">
        <v>1583</v>
      </c>
      <c r="BX47" s="209"/>
      <c r="BY47" s="209"/>
      <c r="BZ47" s="209"/>
      <c r="CA47" s="208"/>
      <c r="CB47" s="191" t="s">
        <v>463</v>
      </c>
    </row>
    <row r="48" spans="1:80" ht="13.5" customHeight="1" x14ac:dyDescent="0.3">
      <c r="A48" s="219">
        <v>46</v>
      </c>
      <c r="B48" s="147" t="s">
        <v>463</v>
      </c>
      <c r="C48" s="146">
        <v>348</v>
      </c>
      <c r="D48" s="218" t="s">
        <v>737</v>
      </c>
      <c r="E48" s="145" t="s">
        <v>591</v>
      </c>
      <c r="F48" s="218">
        <v>80170516</v>
      </c>
      <c r="G48" s="218" t="s">
        <v>1559</v>
      </c>
      <c r="H48" s="218" t="s">
        <v>1804</v>
      </c>
      <c r="I48" s="218">
        <v>3204961451</v>
      </c>
      <c r="J48" s="217">
        <v>41655</v>
      </c>
      <c r="K48" s="129" t="s">
        <v>452</v>
      </c>
      <c r="L48" s="129" t="s">
        <v>697</v>
      </c>
      <c r="M48" s="129" t="s">
        <v>453</v>
      </c>
      <c r="N48" s="130">
        <v>6374</v>
      </c>
      <c r="O48" s="130">
        <v>2015</v>
      </c>
      <c r="P48" s="130">
        <v>2014</v>
      </c>
      <c r="Q48" s="129" t="s">
        <v>454</v>
      </c>
      <c r="R48" s="129" t="s">
        <v>455</v>
      </c>
      <c r="S48" s="131" t="s">
        <v>738</v>
      </c>
      <c r="T48" s="132" t="s">
        <v>739</v>
      </c>
      <c r="U48" s="130">
        <v>68</v>
      </c>
      <c r="V48" s="130">
        <v>59</v>
      </c>
      <c r="W48" s="130">
        <v>1</v>
      </c>
      <c r="X48" s="132" t="s">
        <v>456</v>
      </c>
      <c r="Y48" s="133">
        <v>42325</v>
      </c>
      <c r="Z48" s="133">
        <v>42318</v>
      </c>
      <c r="AA48" s="132" t="s">
        <v>469</v>
      </c>
      <c r="AB48" s="130">
        <v>10010660617</v>
      </c>
      <c r="AC48" s="134">
        <v>68</v>
      </c>
      <c r="AD48" s="135">
        <v>385503</v>
      </c>
      <c r="AE48" s="130" t="s">
        <v>458</v>
      </c>
      <c r="AF48" s="136">
        <v>45208</v>
      </c>
      <c r="AG48" s="137">
        <v>45939</v>
      </c>
      <c r="AH48" s="135">
        <v>11101000608</v>
      </c>
      <c r="AI48" s="132" t="s">
        <v>459</v>
      </c>
      <c r="AJ48" s="136">
        <v>45347</v>
      </c>
      <c r="AK48" s="138">
        <v>45713</v>
      </c>
      <c r="AL48" s="216">
        <v>13061001309</v>
      </c>
      <c r="AM48" s="129" t="s">
        <v>459</v>
      </c>
      <c r="AN48" s="136">
        <v>45481</v>
      </c>
      <c r="AO48" s="138">
        <v>45846</v>
      </c>
      <c r="AP48" s="139">
        <v>36565596</v>
      </c>
      <c r="AQ48" s="211" t="s">
        <v>700</v>
      </c>
      <c r="AR48" s="136">
        <v>45221</v>
      </c>
      <c r="AS48" s="137">
        <v>45586</v>
      </c>
      <c r="AT48" s="140" t="s">
        <v>1658</v>
      </c>
      <c r="AU48" s="127">
        <v>45409</v>
      </c>
      <c r="AV48" s="138">
        <v>45469</v>
      </c>
      <c r="AW48" s="135">
        <v>169498265</v>
      </c>
      <c r="AX48" s="140" t="s">
        <v>472</v>
      </c>
      <c r="AY48" s="215">
        <v>45239</v>
      </c>
      <c r="AZ48" s="214">
        <v>45605</v>
      </c>
      <c r="BA48" s="213">
        <v>19123265</v>
      </c>
      <c r="BB48" s="142" t="s">
        <v>701</v>
      </c>
      <c r="BC48" s="143">
        <v>2259212</v>
      </c>
      <c r="BD48" s="143">
        <v>3203001319</v>
      </c>
      <c r="BE48" s="129" t="s">
        <v>513</v>
      </c>
      <c r="BF48" s="129" t="s">
        <v>612</v>
      </c>
      <c r="BG48" s="212"/>
      <c r="BH48" s="142"/>
      <c r="BI48" s="143"/>
      <c r="BJ48" s="211"/>
      <c r="BK48" s="254"/>
      <c r="BL48" s="212"/>
      <c r="BM48" s="142"/>
      <c r="BN48" s="143"/>
      <c r="BO48" s="211"/>
      <c r="BP48" s="211"/>
      <c r="BQ48" s="146">
        <v>348</v>
      </c>
      <c r="BR48" s="146"/>
      <c r="BS48" s="211" t="s">
        <v>1587</v>
      </c>
      <c r="BT48" s="211"/>
      <c r="BU48" s="211" t="s">
        <v>1651</v>
      </c>
      <c r="BV48" s="210"/>
      <c r="BW48" s="209" t="s">
        <v>1583</v>
      </c>
      <c r="BX48" s="209"/>
      <c r="BY48" s="209"/>
      <c r="BZ48" s="209"/>
      <c r="CA48" s="208"/>
      <c r="CB48" s="191" t="s">
        <v>463</v>
      </c>
    </row>
    <row r="49" spans="1:80" ht="13.5" customHeight="1" x14ac:dyDescent="0.3">
      <c r="A49" s="219">
        <v>47</v>
      </c>
      <c r="B49" s="147" t="s">
        <v>463</v>
      </c>
      <c r="C49" s="146">
        <v>363</v>
      </c>
      <c r="D49" s="218" t="s">
        <v>740</v>
      </c>
      <c r="E49" s="145" t="s">
        <v>591</v>
      </c>
      <c r="F49" s="218">
        <v>79879152</v>
      </c>
      <c r="G49" s="218" t="s">
        <v>1555</v>
      </c>
      <c r="H49" s="218" t="s">
        <v>1803</v>
      </c>
      <c r="I49" s="218">
        <v>3118177837</v>
      </c>
      <c r="J49" s="217">
        <v>44799</v>
      </c>
      <c r="K49" s="129" t="s">
        <v>465</v>
      </c>
      <c r="L49" s="129" t="s">
        <v>608</v>
      </c>
      <c r="M49" s="129" t="s">
        <v>453</v>
      </c>
      <c r="N49" s="130">
        <v>5123</v>
      </c>
      <c r="O49" s="130">
        <v>2021</v>
      </c>
      <c r="P49" s="130">
        <v>2020</v>
      </c>
      <c r="Q49" s="129" t="s">
        <v>454</v>
      </c>
      <c r="R49" s="129" t="s">
        <v>545</v>
      </c>
      <c r="S49" s="131" t="s">
        <v>741</v>
      </c>
      <c r="T49" s="132" t="s">
        <v>742</v>
      </c>
      <c r="U49" s="130">
        <v>31</v>
      </c>
      <c r="V49" s="130">
        <v>31</v>
      </c>
      <c r="W49" s="130">
        <v>2</v>
      </c>
      <c r="X49" s="132" t="s">
        <v>456</v>
      </c>
      <c r="Y49" s="133">
        <v>44281</v>
      </c>
      <c r="Z49" s="133">
        <v>44263</v>
      </c>
      <c r="AA49" s="132" t="s">
        <v>469</v>
      </c>
      <c r="AB49" s="130">
        <v>10022448417</v>
      </c>
      <c r="AC49" s="134">
        <v>31</v>
      </c>
      <c r="AD49" s="135">
        <v>353808</v>
      </c>
      <c r="AE49" s="130" t="s">
        <v>458</v>
      </c>
      <c r="AF49" s="136">
        <v>45012</v>
      </c>
      <c r="AG49" s="137">
        <v>45743</v>
      </c>
      <c r="AH49" s="135">
        <v>11101000608</v>
      </c>
      <c r="AI49" s="132" t="s">
        <v>459</v>
      </c>
      <c r="AJ49" s="136">
        <v>45347</v>
      </c>
      <c r="AK49" s="138">
        <v>45713</v>
      </c>
      <c r="AL49" s="216">
        <v>13061001309</v>
      </c>
      <c r="AM49" s="129" t="s">
        <v>459</v>
      </c>
      <c r="AN49" s="136">
        <v>45481</v>
      </c>
      <c r="AO49" s="138">
        <v>45846</v>
      </c>
      <c r="AP49" s="139">
        <v>4308004995643000</v>
      </c>
      <c r="AQ49" s="211" t="s">
        <v>539</v>
      </c>
      <c r="AR49" s="136">
        <v>45328</v>
      </c>
      <c r="AS49" s="137">
        <v>45693</v>
      </c>
      <c r="AT49" s="140" t="s">
        <v>1658</v>
      </c>
      <c r="AU49" s="127">
        <v>45430</v>
      </c>
      <c r="AV49" s="138">
        <v>45490</v>
      </c>
      <c r="AW49" s="135">
        <v>172331507</v>
      </c>
      <c r="AX49" s="140" t="s">
        <v>472</v>
      </c>
      <c r="AY49" s="215">
        <v>45362</v>
      </c>
      <c r="AZ49" s="214">
        <v>45727</v>
      </c>
      <c r="BA49" s="213">
        <v>19123265</v>
      </c>
      <c r="BB49" s="142" t="s">
        <v>701</v>
      </c>
      <c r="BC49" s="143">
        <v>2259212</v>
      </c>
      <c r="BD49" s="143">
        <v>3203001319</v>
      </c>
      <c r="BE49" s="129" t="s">
        <v>513</v>
      </c>
      <c r="BF49" s="129" t="s">
        <v>612</v>
      </c>
      <c r="BG49" s="212"/>
      <c r="BH49" s="142"/>
      <c r="BI49" s="143"/>
      <c r="BJ49" s="211"/>
      <c r="BK49" s="148"/>
      <c r="BL49" s="212"/>
      <c r="BM49" s="142"/>
      <c r="BN49" s="143"/>
      <c r="BO49" s="211"/>
      <c r="BP49" s="211"/>
      <c r="BQ49" s="146">
        <v>363</v>
      </c>
      <c r="BR49" s="146"/>
      <c r="BS49" s="211" t="s">
        <v>1587</v>
      </c>
      <c r="BT49" s="211"/>
      <c r="BU49" s="211" t="s">
        <v>1651</v>
      </c>
      <c r="BV49" s="210"/>
      <c r="BW49" s="209" t="s">
        <v>1583</v>
      </c>
      <c r="BX49" s="209"/>
      <c r="BY49" s="209"/>
      <c r="BZ49" s="209"/>
      <c r="CA49" s="208"/>
      <c r="CB49" s="191" t="s">
        <v>463</v>
      </c>
    </row>
    <row r="50" spans="1:80" ht="13.5" customHeight="1" x14ac:dyDescent="0.3">
      <c r="A50" s="219">
        <v>48</v>
      </c>
      <c r="B50" s="147" t="s">
        <v>463</v>
      </c>
      <c r="C50" s="238">
        <v>364</v>
      </c>
      <c r="D50" s="218" t="s">
        <v>743</v>
      </c>
      <c r="E50" s="145" t="s">
        <v>462</v>
      </c>
      <c r="F50" s="218">
        <v>79486975</v>
      </c>
      <c r="G50" s="218" t="s">
        <v>1543</v>
      </c>
      <c r="H50" s="218" t="s">
        <v>749</v>
      </c>
      <c r="I50" s="218">
        <v>3136114788</v>
      </c>
      <c r="J50" s="217">
        <v>41172</v>
      </c>
      <c r="K50" s="129" t="s">
        <v>465</v>
      </c>
      <c r="L50" s="129" t="s">
        <v>744</v>
      </c>
      <c r="M50" s="129" t="s">
        <v>453</v>
      </c>
      <c r="N50" s="130">
        <v>5123</v>
      </c>
      <c r="O50" s="130">
        <v>2018</v>
      </c>
      <c r="P50" s="130">
        <v>2018</v>
      </c>
      <c r="Q50" s="129" t="s">
        <v>454</v>
      </c>
      <c r="R50" s="129" t="s">
        <v>455</v>
      </c>
      <c r="S50" s="131" t="s">
        <v>745</v>
      </c>
      <c r="T50" s="132" t="s">
        <v>746</v>
      </c>
      <c r="U50" s="130">
        <v>42</v>
      </c>
      <c r="V50" s="130">
        <v>33</v>
      </c>
      <c r="W50" s="130">
        <v>3</v>
      </c>
      <c r="X50" s="132" t="s">
        <v>456</v>
      </c>
      <c r="Y50" s="133">
        <v>43420</v>
      </c>
      <c r="Z50" s="133">
        <v>43410</v>
      </c>
      <c r="AA50" s="132" t="s">
        <v>469</v>
      </c>
      <c r="AB50" s="130">
        <v>10017168856</v>
      </c>
      <c r="AC50" s="134">
        <v>42</v>
      </c>
      <c r="AD50" s="135">
        <v>333248</v>
      </c>
      <c r="AE50" s="130" t="s">
        <v>458</v>
      </c>
      <c r="AF50" s="136">
        <v>44892</v>
      </c>
      <c r="AG50" s="137">
        <v>45623</v>
      </c>
      <c r="AH50" s="135">
        <v>11101000608</v>
      </c>
      <c r="AI50" s="132" t="s">
        <v>459</v>
      </c>
      <c r="AJ50" s="136">
        <v>45347</v>
      </c>
      <c r="AK50" s="138">
        <v>45713</v>
      </c>
      <c r="AL50" s="216">
        <v>13061001309</v>
      </c>
      <c r="AM50" s="129" t="s">
        <v>459</v>
      </c>
      <c r="AN50" s="136">
        <v>45481</v>
      </c>
      <c r="AO50" s="138">
        <v>45846</v>
      </c>
      <c r="AP50" s="139">
        <v>85626985</v>
      </c>
      <c r="AQ50" s="211" t="s">
        <v>470</v>
      </c>
      <c r="AR50" s="136">
        <v>45248</v>
      </c>
      <c r="AS50" s="137">
        <v>45613</v>
      </c>
      <c r="AT50" s="140" t="s">
        <v>1658</v>
      </c>
      <c r="AU50" s="127">
        <v>45409</v>
      </c>
      <c r="AV50" s="138">
        <v>45469</v>
      </c>
      <c r="AW50" s="135">
        <v>169500476</v>
      </c>
      <c r="AX50" s="140" t="s">
        <v>547</v>
      </c>
      <c r="AY50" s="215">
        <v>45239</v>
      </c>
      <c r="AZ50" s="214">
        <v>45605</v>
      </c>
      <c r="BA50" s="213">
        <v>79486975</v>
      </c>
      <c r="BB50" s="142" t="s">
        <v>747</v>
      </c>
      <c r="BC50" s="143">
        <v>3134243953</v>
      </c>
      <c r="BD50" s="143">
        <v>3134243953</v>
      </c>
      <c r="BE50" s="129" t="s">
        <v>748</v>
      </c>
      <c r="BF50" s="129" t="s">
        <v>749</v>
      </c>
      <c r="BG50" s="212">
        <v>35408896</v>
      </c>
      <c r="BH50" s="142" t="s">
        <v>750</v>
      </c>
      <c r="BI50" s="143">
        <v>3107758838</v>
      </c>
      <c r="BJ50" s="211" t="s">
        <v>748</v>
      </c>
      <c r="BK50" s="211" t="s">
        <v>749</v>
      </c>
      <c r="BL50" s="212"/>
      <c r="BM50" s="142"/>
      <c r="BN50" s="143"/>
      <c r="BO50" s="211"/>
      <c r="BP50" s="211"/>
      <c r="BQ50" s="146">
        <v>364</v>
      </c>
      <c r="BR50" s="146"/>
      <c r="BS50" s="211" t="s">
        <v>1587</v>
      </c>
      <c r="BT50" s="211"/>
      <c r="BU50" s="211" t="s">
        <v>1651</v>
      </c>
      <c r="BV50" s="210"/>
      <c r="BW50" s="209" t="s">
        <v>1583</v>
      </c>
      <c r="BX50" s="209"/>
      <c r="BY50" s="209"/>
      <c r="BZ50" s="209"/>
      <c r="CA50" s="208"/>
      <c r="CB50" s="191" t="s">
        <v>463</v>
      </c>
    </row>
    <row r="51" spans="1:80" ht="13.5" customHeight="1" x14ac:dyDescent="0.3">
      <c r="A51" s="219">
        <v>49</v>
      </c>
      <c r="B51" s="147" t="s">
        <v>463</v>
      </c>
      <c r="C51" s="238">
        <v>365</v>
      </c>
      <c r="D51" s="218" t="s">
        <v>751</v>
      </c>
      <c r="E51" s="145" t="s">
        <v>591</v>
      </c>
      <c r="F51" s="218">
        <v>5970569</v>
      </c>
      <c r="G51" s="218" t="s">
        <v>1546</v>
      </c>
      <c r="H51" s="218" t="s">
        <v>1767</v>
      </c>
      <c r="I51" s="218">
        <v>3115313145</v>
      </c>
      <c r="J51" s="217">
        <v>44183</v>
      </c>
      <c r="K51" s="129" t="s">
        <v>452</v>
      </c>
      <c r="L51" s="129" t="s">
        <v>697</v>
      </c>
      <c r="M51" s="129" t="s">
        <v>453</v>
      </c>
      <c r="N51" s="130">
        <v>7200</v>
      </c>
      <c r="O51" s="130">
        <v>2019</v>
      </c>
      <c r="P51" s="130">
        <v>2019</v>
      </c>
      <c r="Q51" s="129" t="s">
        <v>454</v>
      </c>
      <c r="R51" s="129" t="s">
        <v>455</v>
      </c>
      <c r="S51" s="131" t="s">
        <v>752</v>
      </c>
      <c r="T51" s="132" t="s">
        <v>753</v>
      </c>
      <c r="U51" s="130">
        <v>47</v>
      </c>
      <c r="V51" s="130">
        <v>47</v>
      </c>
      <c r="W51" s="130">
        <v>3</v>
      </c>
      <c r="X51" s="132" t="s">
        <v>456</v>
      </c>
      <c r="Y51" s="133">
        <v>43894</v>
      </c>
      <c r="Z51" s="133">
        <v>43889</v>
      </c>
      <c r="AA51" s="132" t="s">
        <v>469</v>
      </c>
      <c r="AB51" s="130">
        <v>10020387835</v>
      </c>
      <c r="AC51" s="134">
        <v>47</v>
      </c>
      <c r="AD51" s="135">
        <v>417602</v>
      </c>
      <c r="AE51" s="130" t="s">
        <v>458</v>
      </c>
      <c r="AF51" s="136">
        <v>45356</v>
      </c>
      <c r="AG51" s="137">
        <v>46086</v>
      </c>
      <c r="AH51" s="135">
        <v>11101000608</v>
      </c>
      <c r="AI51" s="132" t="s">
        <v>459</v>
      </c>
      <c r="AJ51" s="136">
        <v>45347</v>
      </c>
      <c r="AK51" s="138">
        <v>45713</v>
      </c>
      <c r="AL51" s="216">
        <v>13061001309</v>
      </c>
      <c r="AM51" s="129" t="s">
        <v>459</v>
      </c>
      <c r="AN51" s="136">
        <v>45481</v>
      </c>
      <c r="AO51" s="138">
        <v>45846</v>
      </c>
      <c r="AP51" s="139">
        <v>38410578</v>
      </c>
      <c r="AQ51" s="211" t="s">
        <v>700</v>
      </c>
      <c r="AR51" s="136">
        <v>45336</v>
      </c>
      <c r="AS51" s="137">
        <v>45701</v>
      </c>
      <c r="AT51" s="140" t="s">
        <v>1658</v>
      </c>
      <c r="AU51" s="127">
        <v>45415</v>
      </c>
      <c r="AV51" s="138">
        <v>45475</v>
      </c>
      <c r="AW51" s="135">
        <v>172212588</v>
      </c>
      <c r="AX51" s="140" t="s">
        <v>754</v>
      </c>
      <c r="AY51" s="215">
        <v>45356</v>
      </c>
      <c r="AZ51" s="214">
        <v>45721</v>
      </c>
      <c r="BA51" s="213">
        <v>19123265</v>
      </c>
      <c r="BB51" s="142" t="s">
        <v>611</v>
      </c>
      <c r="BC51" s="143">
        <v>2259212</v>
      </c>
      <c r="BD51" s="143">
        <v>3203001319</v>
      </c>
      <c r="BE51" s="129" t="s">
        <v>513</v>
      </c>
      <c r="BF51" s="129" t="s">
        <v>612</v>
      </c>
      <c r="BG51" s="212"/>
      <c r="BH51" s="142"/>
      <c r="BI51" s="143"/>
      <c r="BJ51" s="211"/>
      <c r="BK51" s="211"/>
      <c r="BL51" s="212"/>
      <c r="BM51" s="142"/>
      <c r="BN51" s="143"/>
      <c r="BO51" s="211"/>
      <c r="BP51" s="211"/>
      <c r="BQ51" s="146">
        <v>365</v>
      </c>
      <c r="BR51" s="146"/>
      <c r="BS51" s="211" t="s">
        <v>1587</v>
      </c>
      <c r="BT51" s="211"/>
      <c r="BU51" s="211" t="s">
        <v>1651</v>
      </c>
      <c r="BV51" s="210"/>
      <c r="BW51" s="209" t="s">
        <v>1583</v>
      </c>
      <c r="BX51" s="209"/>
      <c r="BY51" s="209"/>
      <c r="BZ51" s="209"/>
      <c r="CA51" s="208"/>
      <c r="CB51" s="191" t="s">
        <v>463</v>
      </c>
    </row>
    <row r="52" spans="1:80" ht="13.5" customHeight="1" x14ac:dyDescent="0.3">
      <c r="A52" s="219">
        <v>50</v>
      </c>
      <c r="B52" s="147" t="s">
        <v>463</v>
      </c>
      <c r="C52" s="238">
        <v>367</v>
      </c>
      <c r="D52" s="218" t="s">
        <v>755</v>
      </c>
      <c r="E52" s="145" t="s">
        <v>702</v>
      </c>
      <c r="F52" s="218">
        <v>80415341</v>
      </c>
      <c r="G52" s="218" t="s">
        <v>758</v>
      </c>
      <c r="H52" s="218" t="s">
        <v>759</v>
      </c>
      <c r="I52" s="218">
        <v>3105756034</v>
      </c>
      <c r="J52" s="217">
        <v>43028</v>
      </c>
      <c r="K52" s="129" t="s">
        <v>465</v>
      </c>
      <c r="L52" s="129" t="s">
        <v>466</v>
      </c>
      <c r="M52" s="129" t="s">
        <v>453</v>
      </c>
      <c r="N52" s="130">
        <v>5123</v>
      </c>
      <c r="O52" s="130">
        <v>2017</v>
      </c>
      <c r="P52" s="130">
        <v>2018</v>
      </c>
      <c r="Q52" s="129" t="s">
        <v>454</v>
      </c>
      <c r="R52" s="129" t="s">
        <v>455</v>
      </c>
      <c r="S52" s="131" t="s">
        <v>756</v>
      </c>
      <c r="T52" s="132" t="s">
        <v>757</v>
      </c>
      <c r="U52" s="130">
        <v>42</v>
      </c>
      <c r="V52" s="130">
        <v>37</v>
      </c>
      <c r="W52" s="130">
        <v>1</v>
      </c>
      <c r="X52" s="132" t="s">
        <v>456</v>
      </c>
      <c r="Y52" s="133">
        <v>43014</v>
      </c>
      <c r="Z52" s="133">
        <v>43007</v>
      </c>
      <c r="AA52" s="132" t="s">
        <v>469</v>
      </c>
      <c r="AB52" s="130">
        <v>10014767242</v>
      </c>
      <c r="AC52" s="134">
        <v>42</v>
      </c>
      <c r="AD52" s="135">
        <v>385515</v>
      </c>
      <c r="AE52" s="130" t="s">
        <v>458</v>
      </c>
      <c r="AF52" s="136">
        <v>45208</v>
      </c>
      <c r="AG52" s="137">
        <v>45939</v>
      </c>
      <c r="AH52" s="135">
        <v>11101000608</v>
      </c>
      <c r="AI52" s="132" t="s">
        <v>459</v>
      </c>
      <c r="AJ52" s="136">
        <v>45347</v>
      </c>
      <c r="AK52" s="138">
        <v>45713</v>
      </c>
      <c r="AL52" s="216">
        <v>13061001309</v>
      </c>
      <c r="AM52" s="129" t="s">
        <v>459</v>
      </c>
      <c r="AN52" s="136">
        <v>45481</v>
      </c>
      <c r="AO52" s="138">
        <v>45846</v>
      </c>
      <c r="AP52" s="139">
        <v>15682800018060</v>
      </c>
      <c r="AQ52" s="211" t="s">
        <v>460</v>
      </c>
      <c r="AR52" s="136">
        <v>45188</v>
      </c>
      <c r="AS52" s="137">
        <v>45553</v>
      </c>
      <c r="AT52" s="140" t="s">
        <v>1658</v>
      </c>
      <c r="AU52" s="127">
        <v>45428</v>
      </c>
      <c r="AV52" s="138">
        <v>45488</v>
      </c>
      <c r="AW52" s="135">
        <v>168767647</v>
      </c>
      <c r="AX52" s="140" t="s">
        <v>472</v>
      </c>
      <c r="AY52" s="215">
        <v>45201</v>
      </c>
      <c r="AZ52" s="214">
        <v>45567</v>
      </c>
      <c r="BA52" s="213">
        <v>19123265</v>
      </c>
      <c r="BB52" s="142" t="s">
        <v>611</v>
      </c>
      <c r="BC52" s="143">
        <v>2259212</v>
      </c>
      <c r="BD52" s="143">
        <v>3203001319</v>
      </c>
      <c r="BE52" s="129" t="s">
        <v>513</v>
      </c>
      <c r="BF52" s="129" t="s">
        <v>612</v>
      </c>
      <c r="BG52" s="212">
        <v>80415341</v>
      </c>
      <c r="BH52" s="142" t="s">
        <v>758</v>
      </c>
      <c r="BI52" s="143">
        <v>3105756034</v>
      </c>
      <c r="BJ52" s="211" t="s">
        <v>1802</v>
      </c>
      <c r="BK52" s="211" t="s">
        <v>759</v>
      </c>
      <c r="BL52" s="212"/>
      <c r="BM52" s="142"/>
      <c r="BN52" s="143"/>
      <c r="BO52" s="211"/>
      <c r="BP52" s="211"/>
      <c r="BQ52" s="146">
        <v>367</v>
      </c>
      <c r="BR52" s="146"/>
      <c r="BS52" s="211" t="s">
        <v>1587</v>
      </c>
      <c r="BT52" s="211"/>
      <c r="BU52" s="211" t="s">
        <v>1651</v>
      </c>
      <c r="BV52" s="210"/>
      <c r="BW52" s="209" t="s">
        <v>1583</v>
      </c>
      <c r="BX52" s="209"/>
      <c r="BY52" s="209"/>
      <c r="BZ52" s="209"/>
      <c r="CA52" s="208"/>
      <c r="CB52" s="191" t="s">
        <v>463</v>
      </c>
    </row>
    <row r="53" spans="1:80" ht="13.5" customHeight="1" x14ac:dyDescent="0.3">
      <c r="A53" s="219">
        <v>174</v>
      </c>
      <c r="B53" s="147" t="s">
        <v>463</v>
      </c>
      <c r="C53" s="146">
        <v>371</v>
      </c>
      <c r="D53" s="218" t="s">
        <v>1409</v>
      </c>
      <c r="E53" s="145" t="s">
        <v>591</v>
      </c>
      <c r="F53" s="218">
        <v>80926813</v>
      </c>
      <c r="G53" s="218" t="s">
        <v>1801</v>
      </c>
      <c r="H53" s="218" t="s">
        <v>1800</v>
      </c>
      <c r="I53" s="218">
        <v>3114539320</v>
      </c>
      <c r="J53" s="217">
        <v>45055</v>
      </c>
      <c r="K53" s="129" t="s">
        <v>1404</v>
      </c>
      <c r="L53" s="129" t="s">
        <v>1379</v>
      </c>
      <c r="M53" s="129" t="s">
        <v>453</v>
      </c>
      <c r="N53" s="130">
        <v>5193</v>
      </c>
      <c r="O53" s="130">
        <v>2023</v>
      </c>
      <c r="P53" s="130">
        <v>2023</v>
      </c>
      <c r="Q53" s="129" t="s">
        <v>454</v>
      </c>
      <c r="R53" s="129" t="s">
        <v>455</v>
      </c>
      <c r="S53" s="131" t="s">
        <v>1410</v>
      </c>
      <c r="T53" s="132" t="s">
        <v>1411</v>
      </c>
      <c r="U53" s="130">
        <v>35</v>
      </c>
      <c r="V53" s="130">
        <v>35</v>
      </c>
      <c r="W53" s="130">
        <v>2</v>
      </c>
      <c r="X53" s="132" t="s">
        <v>456</v>
      </c>
      <c r="Y53" s="133">
        <v>45086</v>
      </c>
      <c r="Z53" s="133">
        <v>45083</v>
      </c>
      <c r="AA53" s="132" t="s">
        <v>469</v>
      </c>
      <c r="AB53" s="130">
        <v>10029871577</v>
      </c>
      <c r="AC53" s="134">
        <v>36</v>
      </c>
      <c r="AD53" s="135">
        <v>369098</v>
      </c>
      <c r="AE53" s="130" t="s">
        <v>458</v>
      </c>
      <c r="AF53" s="136">
        <v>45086</v>
      </c>
      <c r="AG53" s="137">
        <v>45817</v>
      </c>
      <c r="AH53" s="135">
        <v>11101000608</v>
      </c>
      <c r="AI53" s="132" t="s">
        <v>1412</v>
      </c>
      <c r="AJ53" s="136">
        <v>45347</v>
      </c>
      <c r="AK53" s="138">
        <v>45713</v>
      </c>
      <c r="AL53" s="216">
        <v>13061001309</v>
      </c>
      <c r="AM53" s="129" t="s">
        <v>459</v>
      </c>
      <c r="AN53" s="136">
        <v>45481</v>
      </c>
      <c r="AO53" s="138">
        <v>45846</v>
      </c>
      <c r="AP53" s="139">
        <v>4308005400474000</v>
      </c>
      <c r="AQ53" s="211" t="s">
        <v>539</v>
      </c>
      <c r="AR53" s="136">
        <v>45449</v>
      </c>
      <c r="AS53" s="137">
        <v>45813</v>
      </c>
      <c r="AT53" s="140" t="s">
        <v>809</v>
      </c>
      <c r="AU53" s="127">
        <v>45451</v>
      </c>
      <c r="AV53" s="138">
        <v>45511</v>
      </c>
      <c r="AW53" s="135" t="s">
        <v>809</v>
      </c>
      <c r="AX53" s="140" t="s">
        <v>809</v>
      </c>
      <c r="AY53" s="215">
        <v>45083</v>
      </c>
      <c r="AZ53" s="214">
        <v>45814</v>
      </c>
      <c r="BA53" s="213">
        <v>19123265</v>
      </c>
      <c r="BB53" s="142" t="s">
        <v>611</v>
      </c>
      <c r="BC53" s="143">
        <v>3118830</v>
      </c>
      <c r="BD53" s="143">
        <v>3203001319</v>
      </c>
      <c r="BE53" s="132" t="s">
        <v>513</v>
      </c>
      <c r="BF53" s="144" t="s">
        <v>612</v>
      </c>
      <c r="BG53" s="212"/>
      <c r="BH53" s="142"/>
      <c r="BI53" s="143"/>
      <c r="BJ53" s="211"/>
      <c r="BK53" s="211"/>
      <c r="BL53" s="212"/>
      <c r="BM53" s="142"/>
      <c r="BN53" s="143"/>
      <c r="BO53" s="211"/>
      <c r="BP53" s="211"/>
      <c r="BQ53" s="146">
        <v>371</v>
      </c>
      <c r="BR53" s="146"/>
      <c r="BS53" s="211" t="s">
        <v>1587</v>
      </c>
      <c r="BT53" s="211"/>
      <c r="BU53" s="211"/>
      <c r="BV53" s="210"/>
      <c r="BW53" s="209" t="s">
        <v>1583</v>
      </c>
      <c r="BX53" s="209"/>
      <c r="BY53" s="209"/>
      <c r="BZ53" s="209"/>
      <c r="CA53" s="208"/>
      <c r="CB53" s="191" t="s">
        <v>463</v>
      </c>
    </row>
    <row r="54" spans="1:80" ht="13.5" customHeight="1" x14ac:dyDescent="0.3">
      <c r="A54" s="219">
        <v>51</v>
      </c>
      <c r="B54" s="147" t="s">
        <v>463</v>
      </c>
      <c r="C54" s="238">
        <v>374</v>
      </c>
      <c r="D54" s="218" t="s">
        <v>760</v>
      </c>
      <c r="E54" s="145" t="s">
        <v>462</v>
      </c>
      <c r="F54" s="218">
        <v>80865194</v>
      </c>
      <c r="G54" s="218" t="s">
        <v>1549</v>
      </c>
      <c r="H54" s="218" t="s">
        <v>1799</v>
      </c>
      <c r="I54" s="218">
        <v>3212844233</v>
      </c>
      <c r="J54" s="217">
        <v>44219</v>
      </c>
      <c r="K54" s="129" t="s">
        <v>465</v>
      </c>
      <c r="L54" s="129" t="s">
        <v>466</v>
      </c>
      <c r="M54" s="129" t="s">
        <v>453</v>
      </c>
      <c r="N54" s="130">
        <v>5123</v>
      </c>
      <c r="O54" s="130">
        <v>2018</v>
      </c>
      <c r="P54" s="130">
        <v>2019</v>
      </c>
      <c r="Q54" s="129" t="s">
        <v>454</v>
      </c>
      <c r="R54" s="129" t="s">
        <v>455</v>
      </c>
      <c r="S54" s="131" t="s">
        <v>761</v>
      </c>
      <c r="T54" s="132" t="s">
        <v>762</v>
      </c>
      <c r="U54" s="130">
        <v>42</v>
      </c>
      <c r="V54" s="130">
        <v>41</v>
      </c>
      <c r="W54" s="130">
        <v>2</v>
      </c>
      <c r="X54" s="132" t="s">
        <v>456</v>
      </c>
      <c r="Y54" s="133">
        <v>43398</v>
      </c>
      <c r="Z54" s="133">
        <v>43371</v>
      </c>
      <c r="AA54" s="132" t="s">
        <v>469</v>
      </c>
      <c r="AB54" s="130">
        <v>10016935669</v>
      </c>
      <c r="AC54" s="134">
        <v>42</v>
      </c>
      <c r="AD54" s="135">
        <v>333355</v>
      </c>
      <c r="AE54" s="130" t="s">
        <v>458</v>
      </c>
      <c r="AF54" s="136">
        <v>44891</v>
      </c>
      <c r="AG54" s="137">
        <v>45622</v>
      </c>
      <c r="AH54" s="135">
        <v>11101000608</v>
      </c>
      <c r="AI54" s="132" t="s">
        <v>459</v>
      </c>
      <c r="AJ54" s="136">
        <v>45347</v>
      </c>
      <c r="AK54" s="138">
        <v>45713</v>
      </c>
      <c r="AL54" s="216">
        <v>13061001309</v>
      </c>
      <c r="AM54" s="129" t="s">
        <v>459</v>
      </c>
      <c r="AN54" s="136">
        <v>45481</v>
      </c>
      <c r="AO54" s="138">
        <v>45846</v>
      </c>
      <c r="AP54" s="139">
        <v>86787381</v>
      </c>
      <c r="AQ54" s="211" t="s">
        <v>763</v>
      </c>
      <c r="AR54" s="136">
        <v>45234</v>
      </c>
      <c r="AS54" s="137">
        <v>45599</v>
      </c>
      <c r="AT54" s="140" t="s">
        <v>472</v>
      </c>
      <c r="AU54" s="127">
        <v>45170</v>
      </c>
      <c r="AV54" s="138">
        <v>45230</v>
      </c>
      <c r="AW54" s="135">
        <v>169444803</v>
      </c>
      <c r="AX54" s="140" t="s">
        <v>472</v>
      </c>
      <c r="AY54" s="215">
        <v>45237</v>
      </c>
      <c r="AZ54" s="214">
        <v>45603</v>
      </c>
      <c r="BA54" s="213">
        <v>39611664</v>
      </c>
      <c r="BB54" s="142" t="s">
        <v>764</v>
      </c>
      <c r="BC54" s="143">
        <v>3006231024</v>
      </c>
      <c r="BD54" s="143">
        <v>3006231024</v>
      </c>
      <c r="BE54" s="129" t="s">
        <v>765</v>
      </c>
      <c r="BF54" s="129" t="s">
        <v>766</v>
      </c>
      <c r="BG54" s="212">
        <v>19261455</v>
      </c>
      <c r="BH54" s="142" t="s">
        <v>767</v>
      </c>
      <c r="BI54" s="143">
        <v>3006231040</v>
      </c>
      <c r="BJ54" s="211" t="s">
        <v>765</v>
      </c>
      <c r="BK54" s="211" t="s">
        <v>768</v>
      </c>
      <c r="BL54" s="212"/>
      <c r="BM54" s="142"/>
      <c r="BN54" s="143"/>
      <c r="BO54" s="211"/>
      <c r="BP54" s="211"/>
      <c r="BQ54" s="146">
        <v>374</v>
      </c>
      <c r="BR54" s="146"/>
      <c r="BS54" s="211" t="s">
        <v>1587</v>
      </c>
      <c r="BT54" s="211"/>
      <c r="BU54" s="211" t="s">
        <v>1651</v>
      </c>
      <c r="BV54" s="210"/>
      <c r="BW54" s="209" t="s">
        <v>1583</v>
      </c>
      <c r="BX54" s="209"/>
      <c r="BY54" s="209"/>
      <c r="BZ54" s="209"/>
      <c r="CA54" s="208"/>
      <c r="CB54" s="191" t="s">
        <v>463</v>
      </c>
    </row>
    <row r="55" spans="1:80" ht="13.5" customHeight="1" x14ac:dyDescent="0.3">
      <c r="A55" s="219">
        <v>52</v>
      </c>
      <c r="B55" s="147" t="s">
        <v>463</v>
      </c>
      <c r="C55" s="146">
        <v>376</v>
      </c>
      <c r="D55" s="218" t="s">
        <v>769</v>
      </c>
      <c r="E55" s="145" t="s">
        <v>462</v>
      </c>
      <c r="F55" s="218">
        <v>1099551642</v>
      </c>
      <c r="G55" s="218" t="s">
        <v>1798</v>
      </c>
      <c r="H55" s="218" t="s">
        <v>1797</v>
      </c>
      <c r="I55" s="218">
        <v>3115733100</v>
      </c>
      <c r="J55" s="217"/>
      <c r="K55" s="129" t="s">
        <v>452</v>
      </c>
      <c r="L55" s="129" t="s">
        <v>770</v>
      </c>
      <c r="M55" s="129" t="s">
        <v>453</v>
      </c>
      <c r="N55" s="130">
        <v>11967</v>
      </c>
      <c r="O55" s="130">
        <v>2006</v>
      </c>
      <c r="P55" s="130">
        <v>2007</v>
      </c>
      <c r="Q55" s="129" t="s">
        <v>454</v>
      </c>
      <c r="R55" s="129" t="s">
        <v>455</v>
      </c>
      <c r="S55" s="131" t="s">
        <v>771</v>
      </c>
      <c r="T55" s="132" t="s">
        <v>772</v>
      </c>
      <c r="U55" s="130">
        <v>45</v>
      </c>
      <c r="V55" s="130">
        <v>40</v>
      </c>
      <c r="W55" s="130">
        <v>3</v>
      </c>
      <c r="X55" s="132" t="s">
        <v>456</v>
      </c>
      <c r="Y55" s="133">
        <v>42117</v>
      </c>
      <c r="Z55" s="133">
        <v>39035</v>
      </c>
      <c r="AA55" s="132" t="s">
        <v>773</v>
      </c>
      <c r="AB55" s="130">
        <v>10013295349</v>
      </c>
      <c r="AC55" s="134">
        <v>45</v>
      </c>
      <c r="AD55" s="135">
        <v>349114</v>
      </c>
      <c r="AE55" s="130" t="s">
        <v>458</v>
      </c>
      <c r="AF55" s="136">
        <v>44989</v>
      </c>
      <c r="AG55" s="137">
        <v>45720</v>
      </c>
      <c r="AH55" s="135">
        <v>11101000608</v>
      </c>
      <c r="AI55" s="132" t="s">
        <v>459</v>
      </c>
      <c r="AJ55" s="136">
        <v>45347</v>
      </c>
      <c r="AK55" s="138">
        <v>45713</v>
      </c>
      <c r="AL55" s="216">
        <v>13061001309</v>
      </c>
      <c r="AM55" s="129" t="s">
        <v>459</v>
      </c>
      <c r="AN55" s="136">
        <v>45481</v>
      </c>
      <c r="AO55" s="138">
        <v>45846</v>
      </c>
      <c r="AP55" s="139">
        <v>87384772</v>
      </c>
      <c r="AQ55" s="211" t="s">
        <v>470</v>
      </c>
      <c r="AR55" s="136">
        <v>45337</v>
      </c>
      <c r="AS55" s="137">
        <v>45702</v>
      </c>
      <c r="AT55" s="140"/>
      <c r="AU55" s="136" t="s">
        <v>1593</v>
      </c>
      <c r="AV55" s="138" t="s">
        <v>1593</v>
      </c>
      <c r="AW55" s="135">
        <v>171225193</v>
      </c>
      <c r="AX55" s="140" t="s">
        <v>775</v>
      </c>
      <c r="AY55" s="215">
        <v>45312</v>
      </c>
      <c r="AZ55" s="214">
        <v>45678</v>
      </c>
      <c r="BA55" s="213">
        <v>52434137</v>
      </c>
      <c r="BB55" s="142" t="s">
        <v>776</v>
      </c>
      <c r="BC55" s="143"/>
      <c r="BD55" s="143">
        <v>3108737279</v>
      </c>
      <c r="BE55" s="129" t="s">
        <v>777</v>
      </c>
      <c r="BF55" s="129" t="s">
        <v>778</v>
      </c>
      <c r="BG55" s="211"/>
      <c r="BH55" s="211"/>
      <c r="BI55" s="143"/>
      <c r="BJ55" s="211"/>
      <c r="BK55" s="211"/>
      <c r="BL55" s="212"/>
      <c r="BM55" s="142"/>
      <c r="BN55" s="143"/>
      <c r="BO55" s="211"/>
      <c r="BP55" s="211"/>
      <c r="BQ55" s="146">
        <v>376</v>
      </c>
      <c r="BR55" s="146"/>
      <c r="BS55" s="211"/>
      <c r="BT55" s="211"/>
      <c r="BU55" s="211" t="s">
        <v>1651</v>
      </c>
      <c r="BV55" s="210"/>
      <c r="BW55" s="209" t="s">
        <v>1600</v>
      </c>
      <c r="BX55" s="209"/>
      <c r="BY55" s="209"/>
      <c r="BZ55" s="209"/>
      <c r="CA55" s="208"/>
      <c r="CB55" s="191" t="s">
        <v>463</v>
      </c>
    </row>
    <row r="56" spans="1:80" ht="13.5" customHeight="1" x14ac:dyDescent="0.3">
      <c r="A56" s="219">
        <v>53</v>
      </c>
      <c r="B56" s="147" t="s">
        <v>463</v>
      </c>
      <c r="C56" s="146">
        <v>378</v>
      </c>
      <c r="D56" s="238" t="s">
        <v>779</v>
      </c>
      <c r="E56" s="145" t="s">
        <v>591</v>
      </c>
      <c r="F56" s="218">
        <v>79049149</v>
      </c>
      <c r="G56" s="218" t="s">
        <v>1796</v>
      </c>
      <c r="H56" s="218" t="s">
        <v>1795</v>
      </c>
      <c r="I56" s="218">
        <v>3104471262</v>
      </c>
      <c r="J56" s="217">
        <v>44621</v>
      </c>
      <c r="K56" s="129" t="s">
        <v>465</v>
      </c>
      <c r="L56" s="129" t="s">
        <v>608</v>
      </c>
      <c r="M56" s="129" t="s">
        <v>453</v>
      </c>
      <c r="N56" s="130">
        <v>5123</v>
      </c>
      <c r="O56" s="130">
        <v>2019</v>
      </c>
      <c r="P56" s="130">
        <v>2020</v>
      </c>
      <c r="Q56" s="129" t="s">
        <v>780</v>
      </c>
      <c r="R56" s="129" t="s">
        <v>545</v>
      </c>
      <c r="S56" s="131" t="s">
        <v>781</v>
      </c>
      <c r="T56" s="132" t="s">
        <v>782</v>
      </c>
      <c r="U56" s="130">
        <v>31</v>
      </c>
      <c r="V56" s="130">
        <v>28</v>
      </c>
      <c r="W56" s="130">
        <v>3</v>
      </c>
      <c r="X56" s="132" t="s">
        <v>456</v>
      </c>
      <c r="Y56" s="133">
        <v>43801</v>
      </c>
      <c r="Z56" s="133">
        <v>43797</v>
      </c>
      <c r="AA56" s="132" t="s">
        <v>469</v>
      </c>
      <c r="AB56" s="130">
        <v>10019730973</v>
      </c>
      <c r="AC56" s="134">
        <v>30</v>
      </c>
      <c r="AD56" s="135">
        <v>396620</v>
      </c>
      <c r="AE56" s="130" t="s">
        <v>458</v>
      </c>
      <c r="AF56" s="136">
        <v>45264</v>
      </c>
      <c r="AG56" s="137">
        <v>45995</v>
      </c>
      <c r="AH56" s="135">
        <v>11101000608</v>
      </c>
      <c r="AI56" s="132" t="s">
        <v>459</v>
      </c>
      <c r="AJ56" s="136">
        <v>45347</v>
      </c>
      <c r="AK56" s="138">
        <v>45713</v>
      </c>
      <c r="AL56" s="216">
        <v>13061001309</v>
      </c>
      <c r="AM56" s="129" t="s">
        <v>459</v>
      </c>
      <c r="AN56" s="136">
        <v>45481</v>
      </c>
      <c r="AO56" s="138">
        <v>45846</v>
      </c>
      <c r="AP56" s="139">
        <v>9310010118401</v>
      </c>
      <c r="AQ56" s="211" t="s">
        <v>484</v>
      </c>
      <c r="AR56" s="136">
        <v>45256</v>
      </c>
      <c r="AS56" s="137">
        <v>45621</v>
      </c>
      <c r="AT56" s="140" t="s">
        <v>1658</v>
      </c>
      <c r="AU56" s="127">
        <v>45409</v>
      </c>
      <c r="AV56" s="138">
        <v>45469</v>
      </c>
      <c r="AW56" s="135">
        <v>169982276</v>
      </c>
      <c r="AX56" s="140" t="s">
        <v>680</v>
      </c>
      <c r="AY56" s="215">
        <v>45262</v>
      </c>
      <c r="AZ56" s="214">
        <v>45628</v>
      </c>
      <c r="BA56" s="213">
        <v>19123265</v>
      </c>
      <c r="BB56" s="142" t="s">
        <v>701</v>
      </c>
      <c r="BC56" s="143">
        <v>2259212</v>
      </c>
      <c r="BD56" s="143">
        <v>3203001319</v>
      </c>
      <c r="BE56" s="211" t="s">
        <v>513</v>
      </c>
      <c r="BF56" s="254" t="s">
        <v>612</v>
      </c>
      <c r="BG56" s="212"/>
      <c r="BH56" s="142"/>
      <c r="BI56" s="143"/>
      <c r="BJ56" s="211"/>
      <c r="BK56" s="254"/>
      <c r="BL56" s="212"/>
      <c r="BM56" s="142"/>
      <c r="BN56" s="143"/>
      <c r="BO56" s="211"/>
      <c r="BP56" s="211"/>
      <c r="BQ56" s="146">
        <v>378</v>
      </c>
      <c r="BR56" s="146"/>
      <c r="BS56" s="211" t="s">
        <v>1587</v>
      </c>
      <c r="BT56" s="211"/>
      <c r="BU56" s="211" t="s">
        <v>1651</v>
      </c>
      <c r="BV56" s="210"/>
      <c r="BW56" s="209" t="s">
        <v>1583</v>
      </c>
      <c r="BX56" s="209"/>
      <c r="BY56" s="209"/>
      <c r="BZ56" s="209"/>
      <c r="CA56" s="208"/>
      <c r="CB56" s="191" t="s">
        <v>463</v>
      </c>
    </row>
    <row r="57" spans="1:80" ht="13.5" customHeight="1" x14ac:dyDescent="0.3">
      <c r="A57" s="219">
        <v>54</v>
      </c>
      <c r="B57" s="147" t="s">
        <v>463</v>
      </c>
      <c r="C57" s="238">
        <v>379</v>
      </c>
      <c r="D57" s="218" t="s">
        <v>783</v>
      </c>
      <c r="E57" s="145" t="s">
        <v>462</v>
      </c>
      <c r="F57" s="218">
        <v>79914608</v>
      </c>
      <c r="G57" s="218" t="s">
        <v>1794</v>
      </c>
      <c r="H57" s="218" t="e">
        <v>#N/A</v>
      </c>
      <c r="I57" s="218" t="e">
        <v>#N/A</v>
      </c>
      <c r="J57" s="217"/>
      <c r="K57" s="129" t="s">
        <v>490</v>
      </c>
      <c r="L57" s="129" t="s">
        <v>491</v>
      </c>
      <c r="M57" s="129" t="s">
        <v>453</v>
      </c>
      <c r="N57" s="130">
        <v>4300</v>
      </c>
      <c r="O57" s="130">
        <v>2013</v>
      </c>
      <c r="P57" s="130">
        <v>2014</v>
      </c>
      <c r="Q57" s="129" t="s">
        <v>454</v>
      </c>
      <c r="R57" s="129" t="s">
        <v>455</v>
      </c>
      <c r="S57" s="131" t="s">
        <v>784</v>
      </c>
      <c r="T57" s="132" t="s">
        <v>785</v>
      </c>
      <c r="U57" s="130">
        <v>36</v>
      </c>
      <c r="V57" s="130">
        <v>36</v>
      </c>
      <c r="W57" s="130">
        <v>1</v>
      </c>
      <c r="X57" s="132" t="s">
        <v>456</v>
      </c>
      <c r="Y57" s="133">
        <v>41526</v>
      </c>
      <c r="Z57" s="133">
        <v>41507</v>
      </c>
      <c r="AA57" s="132" t="s">
        <v>469</v>
      </c>
      <c r="AB57" s="130">
        <v>10005909302</v>
      </c>
      <c r="AC57" s="134">
        <v>36</v>
      </c>
      <c r="AD57" s="135">
        <v>328117</v>
      </c>
      <c r="AE57" s="130" t="s">
        <v>458</v>
      </c>
      <c r="AF57" s="136">
        <v>44865</v>
      </c>
      <c r="AG57" s="137">
        <v>45596</v>
      </c>
      <c r="AH57" s="135">
        <v>11101000608</v>
      </c>
      <c r="AI57" s="132" t="s">
        <v>459</v>
      </c>
      <c r="AJ57" s="136">
        <v>45347</v>
      </c>
      <c r="AK57" s="138">
        <v>45713</v>
      </c>
      <c r="AL57" s="216">
        <v>13061001309</v>
      </c>
      <c r="AM57" s="129" t="s">
        <v>459</v>
      </c>
      <c r="AN57" s="136">
        <v>45481</v>
      </c>
      <c r="AO57" s="138">
        <v>45846</v>
      </c>
      <c r="AP57" s="139">
        <v>408004288583000</v>
      </c>
      <c r="AQ57" s="211" t="s">
        <v>539</v>
      </c>
      <c r="AR57" s="136">
        <v>45158</v>
      </c>
      <c r="AS57" s="137">
        <v>45523</v>
      </c>
      <c r="AT57" s="140" t="s">
        <v>1658</v>
      </c>
      <c r="AU57" s="127">
        <v>45401</v>
      </c>
      <c r="AV57" s="138">
        <v>45461</v>
      </c>
      <c r="AW57" s="135">
        <v>154237891</v>
      </c>
      <c r="AX57" s="140" t="s">
        <v>786</v>
      </c>
      <c r="AY57" s="215">
        <v>45138</v>
      </c>
      <c r="AZ57" s="214">
        <v>45504</v>
      </c>
      <c r="BA57" s="213">
        <v>52393964</v>
      </c>
      <c r="BB57" s="142" t="s">
        <v>787</v>
      </c>
      <c r="BC57" s="143">
        <v>4892240</v>
      </c>
      <c r="BD57" s="143">
        <v>3114707831</v>
      </c>
      <c r="BE57" s="129" t="s">
        <v>788</v>
      </c>
      <c r="BF57" s="129" t="s">
        <v>789</v>
      </c>
      <c r="BG57" s="211">
        <v>79914608</v>
      </c>
      <c r="BH57" s="211" t="s">
        <v>790</v>
      </c>
      <c r="BI57" s="143">
        <v>3114707831</v>
      </c>
      <c r="BJ57" s="211" t="s">
        <v>791</v>
      </c>
      <c r="BK57" s="211" t="s">
        <v>792</v>
      </c>
      <c r="BL57" s="211"/>
      <c r="BM57" s="211"/>
      <c r="BN57" s="143"/>
      <c r="BO57" s="211"/>
      <c r="BP57" s="211"/>
      <c r="BQ57" s="146">
        <v>379</v>
      </c>
      <c r="BR57" s="146"/>
      <c r="BS57" s="211"/>
      <c r="BT57" s="211"/>
      <c r="BU57" s="211" t="s">
        <v>1651</v>
      </c>
      <c r="BV57" s="210"/>
      <c r="BW57" s="209" t="s">
        <v>1583</v>
      </c>
      <c r="BX57" s="209"/>
      <c r="BY57" s="209"/>
      <c r="BZ57" s="209"/>
      <c r="CA57" s="208"/>
      <c r="CB57" s="191" t="s">
        <v>463</v>
      </c>
    </row>
    <row r="58" spans="1:80" ht="13.5" customHeight="1" x14ac:dyDescent="0.3">
      <c r="A58" s="219">
        <v>180</v>
      </c>
      <c r="B58" s="147" t="s">
        <v>463</v>
      </c>
      <c r="C58" s="238">
        <v>381</v>
      </c>
      <c r="D58" s="218" t="s">
        <v>1433</v>
      </c>
      <c r="E58" s="145" t="s">
        <v>591</v>
      </c>
      <c r="F58" s="218">
        <v>79717333</v>
      </c>
      <c r="G58" s="218" t="s">
        <v>1589</v>
      </c>
      <c r="H58" s="218" t="s">
        <v>1588</v>
      </c>
      <c r="I58" s="218">
        <v>3174614729</v>
      </c>
      <c r="J58" s="217">
        <v>45350</v>
      </c>
      <c r="K58" s="129" t="s">
        <v>1404</v>
      </c>
      <c r="L58" s="129" t="s">
        <v>846</v>
      </c>
      <c r="M58" s="129" t="s">
        <v>453</v>
      </c>
      <c r="N58" s="130">
        <v>5193</v>
      </c>
      <c r="O58" s="130">
        <v>2023</v>
      </c>
      <c r="P58" s="130">
        <v>2023</v>
      </c>
      <c r="Q58" s="129" t="s">
        <v>454</v>
      </c>
      <c r="R58" s="129" t="s">
        <v>455</v>
      </c>
      <c r="S58" s="131" t="s">
        <v>1434</v>
      </c>
      <c r="T58" s="132" t="s">
        <v>1435</v>
      </c>
      <c r="U58" s="130">
        <v>41</v>
      </c>
      <c r="V58" s="130">
        <v>40</v>
      </c>
      <c r="W58" s="130">
        <v>3</v>
      </c>
      <c r="X58" s="132" t="s">
        <v>456</v>
      </c>
      <c r="Y58" s="133">
        <v>45156</v>
      </c>
      <c r="Z58" s="133">
        <v>45148</v>
      </c>
      <c r="AA58" s="132" t="s">
        <v>469</v>
      </c>
      <c r="AB58" s="130">
        <v>10029745187</v>
      </c>
      <c r="AC58" s="134">
        <v>41</v>
      </c>
      <c r="AD58" s="135">
        <v>382020</v>
      </c>
      <c r="AE58" s="130" t="s">
        <v>458</v>
      </c>
      <c r="AF58" s="136">
        <v>45156</v>
      </c>
      <c r="AG58" s="137">
        <v>45887</v>
      </c>
      <c r="AH58" s="135">
        <v>11101000608</v>
      </c>
      <c r="AI58" s="132" t="s">
        <v>459</v>
      </c>
      <c r="AJ58" s="136">
        <v>45347</v>
      </c>
      <c r="AK58" s="138">
        <v>45713</v>
      </c>
      <c r="AL58" s="216">
        <v>13061001309</v>
      </c>
      <c r="AM58" s="129" t="s">
        <v>459</v>
      </c>
      <c r="AN58" s="136">
        <v>45481</v>
      </c>
      <c r="AO58" s="138">
        <v>45846</v>
      </c>
      <c r="AP58" s="139">
        <v>39514142</v>
      </c>
      <c r="AQ58" s="211" t="s">
        <v>470</v>
      </c>
      <c r="AR58" s="136">
        <v>45478</v>
      </c>
      <c r="AS58" s="137">
        <v>45844</v>
      </c>
      <c r="AT58" s="140" t="s">
        <v>809</v>
      </c>
      <c r="AU58" s="127">
        <v>45415</v>
      </c>
      <c r="AV58" s="138">
        <v>45475</v>
      </c>
      <c r="AW58" s="135" t="s">
        <v>809</v>
      </c>
      <c r="AX58" s="140" t="s">
        <v>809</v>
      </c>
      <c r="AY58" s="215">
        <v>45148</v>
      </c>
      <c r="AZ58" s="214">
        <v>45879</v>
      </c>
      <c r="BA58" s="213">
        <v>19123265</v>
      </c>
      <c r="BB58" s="142" t="s">
        <v>611</v>
      </c>
      <c r="BC58" s="143">
        <v>3118830</v>
      </c>
      <c r="BD58" s="143">
        <v>3203001319</v>
      </c>
      <c r="BE58" s="132" t="s">
        <v>513</v>
      </c>
      <c r="BF58" s="144" t="s">
        <v>612</v>
      </c>
      <c r="BG58" s="212"/>
      <c r="BH58" s="142"/>
      <c r="BI58" s="143"/>
      <c r="BJ58" s="211"/>
      <c r="BK58" s="211"/>
      <c r="BL58" s="212"/>
      <c r="BM58" s="142"/>
      <c r="BN58" s="143"/>
      <c r="BO58" s="211"/>
      <c r="BP58" s="211"/>
      <c r="BQ58" s="146">
        <v>381</v>
      </c>
      <c r="BR58" s="146"/>
      <c r="BS58" s="211" t="s">
        <v>1587</v>
      </c>
      <c r="BT58" s="211"/>
      <c r="BU58" s="211"/>
      <c r="BV58" s="210"/>
      <c r="BW58" s="209" t="s">
        <v>1583</v>
      </c>
      <c r="BX58" s="209"/>
      <c r="BY58" s="209"/>
      <c r="BZ58" s="209"/>
      <c r="CA58" s="208"/>
      <c r="CB58" s="191" t="s">
        <v>463</v>
      </c>
    </row>
    <row r="59" spans="1:80" ht="13.5" customHeight="1" x14ac:dyDescent="0.3">
      <c r="A59" s="219">
        <v>165</v>
      </c>
      <c r="B59" s="147" t="s">
        <v>463</v>
      </c>
      <c r="C59" s="146">
        <v>383</v>
      </c>
      <c r="D59" s="218" t="s">
        <v>1368</v>
      </c>
      <c r="E59" s="145" t="s">
        <v>702</v>
      </c>
      <c r="F59" s="218">
        <v>1014307693</v>
      </c>
      <c r="G59" s="218" t="s">
        <v>1791</v>
      </c>
      <c r="H59" s="218" t="s">
        <v>1790</v>
      </c>
      <c r="I59" s="218">
        <v>3123423292</v>
      </c>
      <c r="J59" s="217">
        <v>45037</v>
      </c>
      <c r="K59" s="129" t="s">
        <v>452</v>
      </c>
      <c r="L59" s="129" t="s">
        <v>1369</v>
      </c>
      <c r="M59" s="129" t="s">
        <v>453</v>
      </c>
      <c r="N59" s="130">
        <v>2143</v>
      </c>
      <c r="O59" s="130">
        <v>2023</v>
      </c>
      <c r="P59" s="130">
        <v>2023</v>
      </c>
      <c r="Q59" s="129" t="s">
        <v>823</v>
      </c>
      <c r="R59" s="129" t="s">
        <v>481</v>
      </c>
      <c r="S59" s="131">
        <v>65195835486689</v>
      </c>
      <c r="T59" s="132" t="s">
        <v>1370</v>
      </c>
      <c r="U59" s="130">
        <v>20</v>
      </c>
      <c r="V59" s="130">
        <v>19</v>
      </c>
      <c r="W59" s="130">
        <v>2</v>
      </c>
      <c r="X59" s="132" t="s">
        <v>456</v>
      </c>
      <c r="Y59" s="133">
        <v>45007</v>
      </c>
      <c r="Z59" s="133">
        <v>44981</v>
      </c>
      <c r="AA59" s="132" t="s">
        <v>469</v>
      </c>
      <c r="AB59" s="130">
        <v>10028515849</v>
      </c>
      <c r="AC59" s="134">
        <v>20</v>
      </c>
      <c r="AD59" s="135">
        <v>355366</v>
      </c>
      <c r="AE59" s="130" t="s">
        <v>458</v>
      </c>
      <c r="AF59" s="136">
        <v>45007</v>
      </c>
      <c r="AG59" s="137">
        <v>45738</v>
      </c>
      <c r="AH59" s="135">
        <v>11101000608</v>
      </c>
      <c r="AI59" s="132" t="s">
        <v>1371</v>
      </c>
      <c r="AJ59" s="136">
        <v>45347</v>
      </c>
      <c r="AK59" s="138">
        <v>45713</v>
      </c>
      <c r="AL59" s="216">
        <v>13061001309</v>
      </c>
      <c r="AM59" s="129" t="s">
        <v>459</v>
      </c>
      <c r="AN59" s="136">
        <v>45481</v>
      </c>
      <c r="AO59" s="138">
        <v>45846</v>
      </c>
      <c r="AP59" s="139">
        <v>38510945</v>
      </c>
      <c r="AQ59" s="211" t="s">
        <v>700</v>
      </c>
      <c r="AR59" s="136">
        <v>45346</v>
      </c>
      <c r="AS59" s="137">
        <v>45711</v>
      </c>
      <c r="AT59" s="140" t="s">
        <v>471</v>
      </c>
      <c r="AU59" s="127">
        <v>45467</v>
      </c>
      <c r="AV59" s="138">
        <v>45527</v>
      </c>
      <c r="AW59" s="135" t="s">
        <v>809</v>
      </c>
      <c r="AX59" s="140" t="s">
        <v>809</v>
      </c>
      <c r="AY59" s="215">
        <v>44981</v>
      </c>
      <c r="AZ59" s="214">
        <v>45712</v>
      </c>
      <c r="BA59" s="213">
        <v>19123265</v>
      </c>
      <c r="BB59" s="142" t="s">
        <v>611</v>
      </c>
      <c r="BC59" s="143">
        <v>3118830</v>
      </c>
      <c r="BD59" s="143">
        <v>3203001319</v>
      </c>
      <c r="BE59" s="132" t="s">
        <v>513</v>
      </c>
      <c r="BF59" s="129" t="s">
        <v>612</v>
      </c>
      <c r="BG59" s="212">
        <v>80512510</v>
      </c>
      <c r="BH59" s="142" t="s">
        <v>1781</v>
      </c>
      <c r="BI59" s="143">
        <v>3142961767</v>
      </c>
      <c r="BJ59" s="211" t="s">
        <v>716</v>
      </c>
      <c r="BK59" s="211" t="s">
        <v>717</v>
      </c>
      <c r="BL59" s="212"/>
      <c r="BM59" s="142"/>
      <c r="BN59" s="143"/>
      <c r="BO59" s="211"/>
      <c r="BP59" s="211"/>
      <c r="BQ59" s="146">
        <v>383</v>
      </c>
      <c r="BR59" s="146"/>
      <c r="BS59" s="211" t="s">
        <v>1587</v>
      </c>
      <c r="BT59" s="211"/>
      <c r="BU59" s="211"/>
      <c r="BV59" s="210"/>
      <c r="BW59" s="209" t="s">
        <v>1583</v>
      </c>
      <c r="BX59" s="209"/>
      <c r="BY59" s="209"/>
      <c r="BZ59" s="209"/>
      <c r="CA59" s="208"/>
      <c r="CB59" s="191" t="s">
        <v>463</v>
      </c>
    </row>
    <row r="60" spans="1:80" ht="13.5" customHeight="1" x14ac:dyDescent="0.3">
      <c r="A60" s="219">
        <v>55</v>
      </c>
      <c r="B60" s="147" t="s">
        <v>463</v>
      </c>
      <c r="C60" s="238">
        <v>384</v>
      </c>
      <c r="D60" s="218" t="s">
        <v>793</v>
      </c>
      <c r="E60" s="145" t="s">
        <v>462</v>
      </c>
      <c r="F60" s="218">
        <v>79274995</v>
      </c>
      <c r="G60" s="218" t="s">
        <v>1789</v>
      </c>
      <c r="H60" s="218" t="s">
        <v>799</v>
      </c>
      <c r="I60" s="218">
        <v>3159287280</v>
      </c>
      <c r="J60" s="217"/>
      <c r="K60" s="129" t="s">
        <v>465</v>
      </c>
      <c r="L60" s="129" t="s">
        <v>794</v>
      </c>
      <c r="M60" s="129" t="s">
        <v>453</v>
      </c>
      <c r="N60" s="130">
        <v>7961</v>
      </c>
      <c r="O60" s="130">
        <v>2013</v>
      </c>
      <c r="P60" s="130">
        <v>2014</v>
      </c>
      <c r="Q60" s="129" t="s">
        <v>454</v>
      </c>
      <c r="R60" s="129" t="s">
        <v>455</v>
      </c>
      <c r="S60" s="131" t="s">
        <v>795</v>
      </c>
      <c r="T60" s="132" t="s">
        <v>796</v>
      </c>
      <c r="U60" s="130">
        <v>45</v>
      </c>
      <c r="V60" s="130">
        <v>45</v>
      </c>
      <c r="W60" s="130">
        <v>1</v>
      </c>
      <c r="X60" s="132" t="s">
        <v>456</v>
      </c>
      <c r="Y60" s="133">
        <v>41404</v>
      </c>
      <c r="Z60" s="133">
        <v>41431</v>
      </c>
      <c r="AA60" s="132" t="s">
        <v>469</v>
      </c>
      <c r="AB60" s="130">
        <v>10005508957</v>
      </c>
      <c r="AC60" s="134">
        <v>45</v>
      </c>
      <c r="AD60" s="135">
        <v>333242</v>
      </c>
      <c r="AE60" s="130" t="s">
        <v>458</v>
      </c>
      <c r="AF60" s="136">
        <v>44886</v>
      </c>
      <c r="AG60" s="137">
        <v>45617</v>
      </c>
      <c r="AH60" s="135">
        <v>11101000608</v>
      </c>
      <c r="AI60" s="132" t="s">
        <v>459</v>
      </c>
      <c r="AJ60" s="136">
        <v>45347</v>
      </c>
      <c r="AK60" s="138">
        <v>45713</v>
      </c>
      <c r="AL60" s="216">
        <v>13061001309</v>
      </c>
      <c r="AM60" s="129" t="s">
        <v>459</v>
      </c>
      <c r="AN60" s="136">
        <v>45481</v>
      </c>
      <c r="AO60" s="138">
        <v>45846</v>
      </c>
      <c r="AP60" s="139">
        <v>87915536</v>
      </c>
      <c r="AQ60" s="211" t="s">
        <v>470</v>
      </c>
      <c r="AR60" s="136">
        <v>45412</v>
      </c>
      <c r="AS60" s="137">
        <v>45776</v>
      </c>
      <c r="AT60" s="140" t="s">
        <v>1738</v>
      </c>
      <c r="AU60" s="127">
        <v>45450</v>
      </c>
      <c r="AV60" s="138">
        <v>45510</v>
      </c>
      <c r="AW60" s="135">
        <v>173681966</v>
      </c>
      <c r="AX60" s="140" t="s">
        <v>680</v>
      </c>
      <c r="AY60" s="215">
        <v>45450</v>
      </c>
      <c r="AZ60" s="214">
        <v>45815</v>
      </c>
      <c r="BA60" s="213">
        <v>79274995</v>
      </c>
      <c r="BB60" s="142" t="s">
        <v>797</v>
      </c>
      <c r="BC60" s="160">
        <v>4736858</v>
      </c>
      <c r="BD60" s="143">
        <v>3159287280</v>
      </c>
      <c r="BE60" s="129" t="s">
        <v>798</v>
      </c>
      <c r="BF60" s="129" t="s">
        <v>799</v>
      </c>
      <c r="BG60" s="212"/>
      <c r="BH60" s="142"/>
      <c r="BI60" s="143"/>
      <c r="BJ60" s="211"/>
      <c r="BK60" s="211"/>
      <c r="BL60" s="212"/>
      <c r="BM60" s="142"/>
      <c r="BN60" s="143"/>
      <c r="BO60" s="211"/>
      <c r="BP60" s="211"/>
      <c r="BQ60" s="146">
        <v>384</v>
      </c>
      <c r="BR60" s="146"/>
      <c r="BS60" s="211"/>
      <c r="BT60" s="211"/>
      <c r="BU60" s="211" t="s">
        <v>1651</v>
      </c>
      <c r="BV60" s="210"/>
      <c r="BW60" s="209" t="s">
        <v>1583</v>
      </c>
      <c r="BX60" s="209"/>
      <c r="BY60" s="209"/>
      <c r="BZ60" s="209"/>
      <c r="CA60" s="208"/>
      <c r="CB60" s="191" t="s">
        <v>463</v>
      </c>
    </row>
    <row r="61" spans="1:80" ht="13.5" customHeight="1" x14ac:dyDescent="0.3">
      <c r="A61" s="219">
        <v>181</v>
      </c>
      <c r="B61" s="147" t="s">
        <v>463</v>
      </c>
      <c r="C61" s="238">
        <v>385</v>
      </c>
      <c r="D61" s="218" t="s">
        <v>1436</v>
      </c>
      <c r="E61" s="145" t="s">
        <v>702</v>
      </c>
      <c r="F61" s="218">
        <v>79425231</v>
      </c>
      <c r="G61" s="218" t="s">
        <v>1553</v>
      </c>
      <c r="H61" s="218" t="s">
        <v>1788</v>
      </c>
      <c r="I61" s="218">
        <v>3113184592</v>
      </c>
      <c r="J61" s="217">
        <v>41760</v>
      </c>
      <c r="K61" s="129" t="s">
        <v>845</v>
      </c>
      <c r="L61" s="129" t="s">
        <v>846</v>
      </c>
      <c r="M61" s="129" t="s">
        <v>453</v>
      </c>
      <c r="N61" s="130">
        <v>5193</v>
      </c>
      <c r="O61" s="130">
        <v>2023</v>
      </c>
      <c r="P61" s="130">
        <v>2023</v>
      </c>
      <c r="Q61" s="129" t="s">
        <v>454</v>
      </c>
      <c r="R61" s="129" t="s">
        <v>455</v>
      </c>
      <c r="S61" s="131" t="s">
        <v>1437</v>
      </c>
      <c r="T61" s="132" t="s">
        <v>1438</v>
      </c>
      <c r="U61" s="130">
        <v>40</v>
      </c>
      <c r="V61" s="130">
        <v>40</v>
      </c>
      <c r="W61" s="130">
        <v>3</v>
      </c>
      <c r="X61" s="132" t="s">
        <v>456</v>
      </c>
      <c r="Y61" s="133">
        <v>45092</v>
      </c>
      <c r="Z61" s="133">
        <v>45083</v>
      </c>
      <c r="AA61" s="132" t="s">
        <v>469</v>
      </c>
      <c r="AB61" s="130">
        <v>10029276511</v>
      </c>
      <c r="AC61" s="134">
        <v>40</v>
      </c>
      <c r="AD61" s="135">
        <v>370365</v>
      </c>
      <c r="AE61" s="130" t="s">
        <v>458</v>
      </c>
      <c r="AF61" s="136">
        <v>45092</v>
      </c>
      <c r="AG61" s="137">
        <v>45823</v>
      </c>
      <c r="AH61" s="135">
        <v>11101000608</v>
      </c>
      <c r="AI61" s="132" t="s">
        <v>1412</v>
      </c>
      <c r="AJ61" s="136">
        <v>45347</v>
      </c>
      <c r="AK61" s="138">
        <v>45713</v>
      </c>
      <c r="AL61" s="216">
        <v>13061001309</v>
      </c>
      <c r="AM61" s="129" t="s">
        <v>459</v>
      </c>
      <c r="AN61" s="136">
        <v>45481</v>
      </c>
      <c r="AO61" s="138">
        <v>45846</v>
      </c>
      <c r="AP61" s="139">
        <v>39322258</v>
      </c>
      <c r="AQ61" s="211" t="s">
        <v>700</v>
      </c>
      <c r="AR61" s="136">
        <v>45449</v>
      </c>
      <c r="AS61" s="137">
        <v>45813</v>
      </c>
      <c r="AT61" s="140" t="s">
        <v>809</v>
      </c>
      <c r="AU61" s="127">
        <v>45456</v>
      </c>
      <c r="AV61" s="138">
        <v>45516</v>
      </c>
      <c r="AW61" s="135" t="s">
        <v>809</v>
      </c>
      <c r="AX61" s="140" t="s">
        <v>809</v>
      </c>
      <c r="AY61" s="215">
        <v>45083</v>
      </c>
      <c r="AZ61" s="214">
        <v>45814</v>
      </c>
      <c r="BA61" s="213">
        <v>19123265</v>
      </c>
      <c r="BB61" s="142" t="s">
        <v>611</v>
      </c>
      <c r="BC61" s="143">
        <v>3118830</v>
      </c>
      <c r="BD61" s="143">
        <v>3203001319</v>
      </c>
      <c r="BE61" s="132" t="s">
        <v>513</v>
      </c>
      <c r="BF61" s="144" t="s">
        <v>612</v>
      </c>
      <c r="BG61" s="212">
        <v>79425231</v>
      </c>
      <c r="BH61" s="142" t="s">
        <v>1439</v>
      </c>
      <c r="BI61" s="143">
        <v>3113184592</v>
      </c>
      <c r="BJ61" s="211" t="s">
        <v>1440</v>
      </c>
      <c r="BK61" s="211"/>
      <c r="BL61" s="212"/>
      <c r="BM61" s="142"/>
      <c r="BN61" s="143"/>
      <c r="BO61" s="211"/>
      <c r="BP61" s="211"/>
      <c r="BQ61" s="146">
        <v>385</v>
      </c>
      <c r="BR61" s="146"/>
      <c r="BS61" s="211" t="s">
        <v>1587</v>
      </c>
      <c r="BT61" s="211"/>
      <c r="BU61" s="211"/>
      <c r="BV61" s="210"/>
      <c r="BW61" s="209" t="s">
        <v>1583</v>
      </c>
      <c r="BX61" s="209"/>
      <c r="BY61" s="209"/>
      <c r="BZ61" s="209"/>
      <c r="CA61" s="208"/>
      <c r="CB61" s="191" t="s">
        <v>463</v>
      </c>
    </row>
    <row r="62" spans="1:80" ht="13.5" customHeight="1" x14ac:dyDescent="0.3">
      <c r="A62" s="219">
        <v>173</v>
      </c>
      <c r="B62" s="147" t="s">
        <v>463</v>
      </c>
      <c r="C62" s="238">
        <v>387</v>
      </c>
      <c r="D62" s="218" t="s">
        <v>1403</v>
      </c>
      <c r="E62" s="145" t="s">
        <v>702</v>
      </c>
      <c r="F62" s="218">
        <v>79656811</v>
      </c>
      <c r="G62" s="218" t="s">
        <v>1407</v>
      </c>
      <c r="H62" s="218" t="s">
        <v>1787</v>
      </c>
      <c r="I62" s="218">
        <v>3136114788</v>
      </c>
      <c r="J62" s="217">
        <v>43418</v>
      </c>
      <c r="K62" s="129" t="s">
        <v>1404</v>
      </c>
      <c r="L62" s="129" t="s">
        <v>846</v>
      </c>
      <c r="M62" s="129" t="s">
        <v>453</v>
      </c>
      <c r="N62" s="130">
        <v>5959</v>
      </c>
      <c r="O62" s="130">
        <v>2023</v>
      </c>
      <c r="P62" s="130">
        <v>2023</v>
      </c>
      <c r="Q62" s="129" t="s">
        <v>454</v>
      </c>
      <c r="R62" s="129" t="s">
        <v>455</v>
      </c>
      <c r="S62" s="131" t="s">
        <v>1405</v>
      </c>
      <c r="T62" s="132" t="s">
        <v>1406</v>
      </c>
      <c r="U62" s="130">
        <v>41</v>
      </c>
      <c r="V62" s="130">
        <v>40</v>
      </c>
      <c r="W62" s="130">
        <v>3</v>
      </c>
      <c r="X62" s="132" t="s">
        <v>456</v>
      </c>
      <c r="Y62" s="133">
        <v>45079</v>
      </c>
      <c r="Z62" s="133">
        <v>45057</v>
      </c>
      <c r="AA62" s="132" t="s">
        <v>469</v>
      </c>
      <c r="AB62" s="130">
        <v>10031258163</v>
      </c>
      <c r="AC62" s="134">
        <v>40</v>
      </c>
      <c r="AD62" s="135">
        <v>367943</v>
      </c>
      <c r="AE62" s="130" t="s">
        <v>458</v>
      </c>
      <c r="AF62" s="136">
        <v>45079</v>
      </c>
      <c r="AG62" s="137">
        <v>45810</v>
      </c>
      <c r="AH62" s="135">
        <v>11101000608</v>
      </c>
      <c r="AI62" s="132" t="s">
        <v>459</v>
      </c>
      <c r="AJ62" s="136">
        <v>45347</v>
      </c>
      <c r="AK62" s="138">
        <v>45713</v>
      </c>
      <c r="AL62" s="216">
        <v>13061001309</v>
      </c>
      <c r="AM62" s="129" t="s">
        <v>459</v>
      </c>
      <c r="AN62" s="136">
        <v>45481</v>
      </c>
      <c r="AO62" s="138">
        <v>45846</v>
      </c>
      <c r="AP62" s="139">
        <v>39182181</v>
      </c>
      <c r="AQ62" s="211" t="s">
        <v>700</v>
      </c>
      <c r="AR62" s="136">
        <v>45423</v>
      </c>
      <c r="AS62" s="137">
        <v>45787</v>
      </c>
      <c r="AT62" s="140" t="s">
        <v>471</v>
      </c>
      <c r="AU62" s="127">
        <v>45460</v>
      </c>
      <c r="AV62" s="138">
        <v>45520</v>
      </c>
      <c r="AW62" s="135" t="s">
        <v>809</v>
      </c>
      <c r="AX62" s="140" t="s">
        <v>809</v>
      </c>
      <c r="AY62" s="215">
        <v>45057</v>
      </c>
      <c r="AZ62" s="214">
        <v>45788</v>
      </c>
      <c r="BA62" s="213">
        <v>19123265</v>
      </c>
      <c r="BB62" s="142" t="s">
        <v>611</v>
      </c>
      <c r="BC62" s="143">
        <v>3118830</v>
      </c>
      <c r="BD62" s="143">
        <v>3203001319</v>
      </c>
      <c r="BE62" s="129" t="s">
        <v>513</v>
      </c>
      <c r="BF62" s="144" t="s">
        <v>612</v>
      </c>
      <c r="BG62" s="212">
        <v>79656811</v>
      </c>
      <c r="BH62" s="142" t="s">
        <v>1407</v>
      </c>
      <c r="BI62" s="143">
        <v>3136114788</v>
      </c>
      <c r="BJ62" s="129" t="s">
        <v>1408</v>
      </c>
      <c r="BK62" s="144"/>
      <c r="BL62" s="212"/>
      <c r="BM62" s="142"/>
      <c r="BN62" s="143"/>
      <c r="BO62" s="211"/>
      <c r="BP62" s="211"/>
      <c r="BQ62" s="146">
        <v>387</v>
      </c>
      <c r="BR62" s="146"/>
      <c r="BS62" s="211" t="s">
        <v>1587</v>
      </c>
      <c r="BT62" s="211"/>
      <c r="BU62" s="211"/>
      <c r="BV62" s="210"/>
      <c r="BW62" s="209" t="s">
        <v>1583</v>
      </c>
      <c r="BX62" s="209"/>
      <c r="BY62" s="209"/>
      <c r="BZ62" s="209"/>
      <c r="CA62" s="208"/>
      <c r="CB62" s="191" t="s">
        <v>463</v>
      </c>
    </row>
    <row r="63" spans="1:80" ht="13.5" customHeight="1" x14ac:dyDescent="0.3">
      <c r="A63" s="219">
        <v>56</v>
      </c>
      <c r="B63" s="147" t="s">
        <v>463</v>
      </c>
      <c r="C63" s="238">
        <v>390</v>
      </c>
      <c r="D63" s="218" t="s">
        <v>800</v>
      </c>
      <c r="E63" s="145" t="s">
        <v>591</v>
      </c>
      <c r="F63" s="218">
        <v>79054888</v>
      </c>
      <c r="G63" s="218" t="s">
        <v>1568</v>
      </c>
      <c r="H63" s="218" t="s">
        <v>1786</v>
      </c>
      <c r="I63" s="218">
        <v>3202728427</v>
      </c>
      <c r="J63" s="217">
        <v>44281</v>
      </c>
      <c r="K63" s="129" t="s">
        <v>452</v>
      </c>
      <c r="L63" s="129" t="s">
        <v>697</v>
      </c>
      <c r="M63" s="129" t="s">
        <v>453</v>
      </c>
      <c r="N63" s="130">
        <v>7200</v>
      </c>
      <c r="O63" s="130">
        <v>2019</v>
      </c>
      <c r="P63" s="130">
        <v>2021</v>
      </c>
      <c r="Q63" s="129" t="s">
        <v>780</v>
      </c>
      <c r="R63" s="129" t="s">
        <v>455</v>
      </c>
      <c r="S63" s="131" t="s">
        <v>801</v>
      </c>
      <c r="T63" s="132" t="s">
        <v>802</v>
      </c>
      <c r="U63" s="130">
        <v>46</v>
      </c>
      <c r="V63" s="130">
        <v>46</v>
      </c>
      <c r="W63" s="130">
        <v>2</v>
      </c>
      <c r="X63" s="132" t="s">
        <v>456</v>
      </c>
      <c r="Y63" s="133">
        <v>44440</v>
      </c>
      <c r="Z63" s="133">
        <v>44411</v>
      </c>
      <c r="AA63" s="132" t="s">
        <v>469</v>
      </c>
      <c r="AB63" s="130">
        <v>10023574477</v>
      </c>
      <c r="AC63" s="134">
        <v>46</v>
      </c>
      <c r="AD63" s="135">
        <v>382027</v>
      </c>
      <c r="AE63" s="130" t="s">
        <v>458</v>
      </c>
      <c r="AF63" s="136">
        <v>45171</v>
      </c>
      <c r="AG63" s="137">
        <v>45902</v>
      </c>
      <c r="AH63" s="135">
        <v>11101000608</v>
      </c>
      <c r="AI63" s="132" t="s">
        <v>459</v>
      </c>
      <c r="AJ63" s="136">
        <v>45347</v>
      </c>
      <c r="AK63" s="138">
        <v>45713</v>
      </c>
      <c r="AL63" s="216">
        <v>13061001309</v>
      </c>
      <c r="AM63" s="129" t="s">
        <v>459</v>
      </c>
      <c r="AN63" s="136">
        <v>45481</v>
      </c>
      <c r="AO63" s="138">
        <v>45846</v>
      </c>
      <c r="AP63" s="139">
        <v>39421311</v>
      </c>
      <c r="AQ63" s="211" t="s">
        <v>470</v>
      </c>
      <c r="AR63" s="136">
        <v>45465</v>
      </c>
      <c r="AS63" s="137">
        <v>45831</v>
      </c>
      <c r="AT63" s="140" t="s">
        <v>1658</v>
      </c>
      <c r="AU63" s="127">
        <v>45407</v>
      </c>
      <c r="AV63" s="138">
        <v>45467</v>
      </c>
      <c r="AW63" s="135">
        <v>174887897</v>
      </c>
      <c r="AX63" s="140" t="s">
        <v>472</v>
      </c>
      <c r="AY63" s="215">
        <v>45504</v>
      </c>
      <c r="AZ63" s="214">
        <v>45869</v>
      </c>
      <c r="BA63" s="213">
        <v>19123265</v>
      </c>
      <c r="BB63" s="142" t="s">
        <v>611</v>
      </c>
      <c r="BC63" s="143">
        <v>2259212</v>
      </c>
      <c r="BD63" s="143">
        <v>3203001319</v>
      </c>
      <c r="BE63" s="129" t="s">
        <v>513</v>
      </c>
      <c r="BF63" s="129" t="s">
        <v>612</v>
      </c>
      <c r="BG63" s="211"/>
      <c r="BH63" s="211"/>
      <c r="BI63" s="143"/>
      <c r="BJ63" s="211"/>
      <c r="BK63" s="211"/>
      <c r="BL63" s="211"/>
      <c r="BM63" s="211"/>
      <c r="BN63" s="143"/>
      <c r="BO63" s="211"/>
      <c r="BP63" s="211"/>
      <c r="BQ63" s="146">
        <v>390</v>
      </c>
      <c r="BR63" s="146"/>
      <c r="BS63" s="211" t="s">
        <v>1587</v>
      </c>
      <c r="BT63" s="211"/>
      <c r="BU63" s="211" t="s">
        <v>1651</v>
      </c>
      <c r="BV63" s="210"/>
      <c r="BW63" s="209" t="s">
        <v>1583</v>
      </c>
      <c r="BX63" s="209"/>
      <c r="BY63" s="209"/>
      <c r="BZ63" s="209"/>
      <c r="CA63" s="208"/>
      <c r="CB63" s="191" t="s">
        <v>463</v>
      </c>
    </row>
    <row r="64" spans="1:80" ht="13.5" customHeight="1" x14ac:dyDescent="0.3">
      <c r="A64" s="219">
        <v>57</v>
      </c>
      <c r="B64" s="231" t="s">
        <v>463</v>
      </c>
      <c r="C64" s="244">
        <v>391</v>
      </c>
      <c r="D64" s="218" t="s">
        <v>803</v>
      </c>
      <c r="E64" s="145" t="s">
        <v>591</v>
      </c>
      <c r="F64" s="218">
        <v>1031124093</v>
      </c>
      <c r="G64" s="218" t="s">
        <v>1569</v>
      </c>
      <c r="H64" s="218" t="s">
        <v>1785</v>
      </c>
      <c r="I64" s="218">
        <v>3147160926</v>
      </c>
      <c r="J64" s="217">
        <v>44719</v>
      </c>
      <c r="K64" s="129" t="s">
        <v>452</v>
      </c>
      <c r="L64" s="129" t="s">
        <v>697</v>
      </c>
      <c r="M64" s="129" t="s">
        <v>453</v>
      </c>
      <c r="N64" s="130">
        <v>7200</v>
      </c>
      <c r="O64" s="130">
        <v>2019</v>
      </c>
      <c r="P64" s="130">
        <v>2021</v>
      </c>
      <c r="Q64" s="132" t="s">
        <v>780</v>
      </c>
      <c r="R64" s="132" t="s">
        <v>455</v>
      </c>
      <c r="S64" s="155" t="s">
        <v>804</v>
      </c>
      <c r="T64" s="155" t="s">
        <v>805</v>
      </c>
      <c r="U64" s="130">
        <v>46</v>
      </c>
      <c r="V64" s="130">
        <v>46</v>
      </c>
      <c r="W64" s="130">
        <v>2</v>
      </c>
      <c r="X64" s="129" t="s">
        <v>456</v>
      </c>
      <c r="Y64" s="133">
        <v>44432</v>
      </c>
      <c r="Z64" s="133">
        <v>44411</v>
      </c>
      <c r="AA64" s="132" t="s">
        <v>469</v>
      </c>
      <c r="AB64" s="156">
        <v>10023587969</v>
      </c>
      <c r="AC64" s="134">
        <v>46</v>
      </c>
      <c r="AD64" s="135">
        <v>381737</v>
      </c>
      <c r="AE64" s="130" t="s">
        <v>458</v>
      </c>
      <c r="AF64" s="136">
        <v>45163</v>
      </c>
      <c r="AG64" s="137">
        <v>45894</v>
      </c>
      <c r="AH64" s="135">
        <v>11101000608</v>
      </c>
      <c r="AI64" s="132" t="s">
        <v>459</v>
      </c>
      <c r="AJ64" s="136">
        <v>45347</v>
      </c>
      <c r="AK64" s="138">
        <v>45713</v>
      </c>
      <c r="AL64" s="216">
        <v>13061001309</v>
      </c>
      <c r="AM64" s="129" t="s">
        <v>459</v>
      </c>
      <c r="AN64" s="136">
        <v>45481</v>
      </c>
      <c r="AO64" s="138">
        <v>45846</v>
      </c>
      <c r="AP64" s="139">
        <v>39421355</v>
      </c>
      <c r="AQ64" s="211" t="s">
        <v>470</v>
      </c>
      <c r="AR64" s="136">
        <v>45467</v>
      </c>
      <c r="AS64" s="137">
        <v>45832</v>
      </c>
      <c r="AT64" s="140" t="s">
        <v>1658</v>
      </c>
      <c r="AU64" s="127">
        <v>45464</v>
      </c>
      <c r="AV64" s="138">
        <v>45524</v>
      </c>
      <c r="AW64" s="135">
        <v>174924586</v>
      </c>
      <c r="AX64" s="140" t="s">
        <v>472</v>
      </c>
      <c r="AY64" s="215">
        <v>45505</v>
      </c>
      <c r="AZ64" s="214">
        <v>45870</v>
      </c>
      <c r="BA64" s="241">
        <v>19123265</v>
      </c>
      <c r="BB64" s="142" t="s">
        <v>611</v>
      </c>
      <c r="BC64" s="143">
        <v>2259212</v>
      </c>
      <c r="BD64" s="143">
        <v>3203001319</v>
      </c>
      <c r="BE64" s="129" t="s">
        <v>513</v>
      </c>
      <c r="BF64" s="129" t="s">
        <v>612</v>
      </c>
      <c r="BG64" s="152"/>
      <c r="BH64" s="152"/>
      <c r="BI64" s="157"/>
      <c r="BJ64" s="211"/>
      <c r="BK64" s="211"/>
      <c r="BL64" s="152"/>
      <c r="BM64" s="152"/>
      <c r="BN64" s="157"/>
      <c r="BO64" s="211"/>
      <c r="BP64" s="211"/>
      <c r="BQ64" s="146">
        <v>391</v>
      </c>
      <c r="BR64" s="146"/>
      <c r="BS64" s="211" t="s">
        <v>1587</v>
      </c>
      <c r="BT64" s="211"/>
      <c r="BU64" s="211" t="s">
        <v>1651</v>
      </c>
      <c r="BV64" s="210"/>
      <c r="BW64" s="209" t="s">
        <v>1583</v>
      </c>
      <c r="BX64" s="209"/>
      <c r="BY64" s="209"/>
      <c r="BZ64" s="209"/>
      <c r="CA64" s="208"/>
      <c r="CB64" s="191" t="s">
        <v>463</v>
      </c>
    </row>
    <row r="65" spans="1:80" ht="13.5" customHeight="1" x14ac:dyDescent="0.3">
      <c r="A65" s="219">
        <v>58</v>
      </c>
      <c r="B65" s="147" t="s">
        <v>463</v>
      </c>
      <c r="C65" s="238">
        <v>392</v>
      </c>
      <c r="D65" s="218" t="s">
        <v>806</v>
      </c>
      <c r="E65" s="145" t="s">
        <v>591</v>
      </c>
      <c r="F65" s="218">
        <v>80203312</v>
      </c>
      <c r="G65" s="218" t="s">
        <v>1571</v>
      </c>
      <c r="H65" s="218" t="s">
        <v>1784</v>
      </c>
      <c r="I65" s="218">
        <v>3102463894</v>
      </c>
      <c r="J65" s="217">
        <v>40393</v>
      </c>
      <c r="K65" s="129" t="s">
        <v>452</v>
      </c>
      <c r="L65" s="129" t="s">
        <v>697</v>
      </c>
      <c r="M65" s="129" t="s">
        <v>453</v>
      </c>
      <c r="N65" s="130">
        <v>7200</v>
      </c>
      <c r="O65" s="130">
        <v>2019</v>
      </c>
      <c r="P65" s="130">
        <v>2019</v>
      </c>
      <c r="Q65" s="129" t="s">
        <v>780</v>
      </c>
      <c r="R65" s="129" t="s">
        <v>455</v>
      </c>
      <c r="S65" s="131" t="s">
        <v>807</v>
      </c>
      <c r="T65" s="132" t="s">
        <v>808</v>
      </c>
      <c r="U65" s="130">
        <v>47</v>
      </c>
      <c r="V65" s="130">
        <v>45</v>
      </c>
      <c r="W65" s="130">
        <v>3</v>
      </c>
      <c r="X65" s="132" t="s">
        <v>456</v>
      </c>
      <c r="Y65" s="133">
        <v>44777</v>
      </c>
      <c r="Z65" s="133">
        <v>44777</v>
      </c>
      <c r="AA65" s="132" t="s">
        <v>469</v>
      </c>
      <c r="AB65" s="130">
        <v>10026818355</v>
      </c>
      <c r="AC65" s="134">
        <v>47</v>
      </c>
      <c r="AD65" s="135">
        <v>438592</v>
      </c>
      <c r="AE65" s="130" t="s">
        <v>458</v>
      </c>
      <c r="AF65" s="136">
        <v>45515</v>
      </c>
      <c r="AG65" s="137">
        <v>46245</v>
      </c>
      <c r="AH65" s="135">
        <v>11101000608</v>
      </c>
      <c r="AI65" s="132" t="s">
        <v>459</v>
      </c>
      <c r="AJ65" s="136">
        <v>45347</v>
      </c>
      <c r="AK65" s="138">
        <v>45713</v>
      </c>
      <c r="AL65" s="216">
        <v>13061001309</v>
      </c>
      <c r="AM65" s="129" t="s">
        <v>459</v>
      </c>
      <c r="AN65" s="136">
        <v>45481</v>
      </c>
      <c r="AO65" s="138">
        <v>45846</v>
      </c>
      <c r="AP65" s="139">
        <v>39602197</v>
      </c>
      <c r="AQ65" s="211" t="s">
        <v>484</v>
      </c>
      <c r="AR65" s="136">
        <v>45491</v>
      </c>
      <c r="AS65" s="137">
        <v>45859</v>
      </c>
      <c r="AT65" s="140" t="s">
        <v>1658</v>
      </c>
      <c r="AU65" s="127">
        <v>45430</v>
      </c>
      <c r="AV65" s="138">
        <v>45490</v>
      </c>
      <c r="AW65" s="135">
        <v>174972386</v>
      </c>
      <c r="AX65" s="140" t="s">
        <v>809</v>
      </c>
      <c r="AY65" s="215">
        <v>45507</v>
      </c>
      <c r="AZ65" s="214">
        <v>45872</v>
      </c>
      <c r="BA65" s="213">
        <v>19123265</v>
      </c>
      <c r="BB65" s="211" t="s">
        <v>611</v>
      </c>
      <c r="BC65" s="143">
        <v>2259212</v>
      </c>
      <c r="BD65" s="143">
        <v>3203001319</v>
      </c>
      <c r="BE65" s="132" t="s">
        <v>513</v>
      </c>
      <c r="BF65" s="144" t="s">
        <v>612</v>
      </c>
      <c r="BG65" s="212"/>
      <c r="BH65" s="142"/>
      <c r="BI65" s="143"/>
      <c r="BJ65" s="254"/>
      <c r="BK65" s="211"/>
      <c r="BL65" s="212"/>
      <c r="BM65" s="142"/>
      <c r="BN65" s="143"/>
      <c r="BO65" s="211"/>
      <c r="BP65" s="211"/>
      <c r="BQ65" s="146">
        <v>392</v>
      </c>
      <c r="BR65" s="146"/>
      <c r="BS65" s="211" t="s">
        <v>1587</v>
      </c>
      <c r="BT65" s="211"/>
      <c r="BU65" s="211" t="s">
        <v>1651</v>
      </c>
      <c r="BV65" s="210"/>
      <c r="BW65" s="209" t="s">
        <v>1583</v>
      </c>
      <c r="BX65" s="209"/>
      <c r="BY65" s="209"/>
      <c r="BZ65" s="209"/>
      <c r="CA65" s="208"/>
      <c r="CB65" s="191" t="s">
        <v>463</v>
      </c>
    </row>
    <row r="66" spans="1:80" ht="13.5" customHeight="1" x14ac:dyDescent="0.3">
      <c r="A66" s="219">
        <v>59</v>
      </c>
      <c r="B66" s="147" t="s">
        <v>463</v>
      </c>
      <c r="C66" s="238">
        <v>393</v>
      </c>
      <c r="D66" s="218" t="s">
        <v>810</v>
      </c>
      <c r="E66" s="145" t="s">
        <v>702</v>
      </c>
      <c r="F66" s="218">
        <v>79587010</v>
      </c>
      <c r="G66" s="218" t="s">
        <v>1550</v>
      </c>
      <c r="H66" s="218" t="s">
        <v>1809</v>
      </c>
      <c r="I66" s="218">
        <v>3103348003</v>
      </c>
      <c r="J66" s="217">
        <v>44628</v>
      </c>
      <c r="K66" s="129" t="s">
        <v>452</v>
      </c>
      <c r="L66" s="129" t="s">
        <v>811</v>
      </c>
      <c r="M66" s="129" t="s">
        <v>453</v>
      </c>
      <c r="N66" s="130">
        <v>11967</v>
      </c>
      <c r="O66" s="130">
        <v>2022</v>
      </c>
      <c r="P66" s="130">
        <v>2019</v>
      </c>
      <c r="Q66" s="129" t="s">
        <v>537</v>
      </c>
      <c r="R66" s="129" t="s">
        <v>455</v>
      </c>
      <c r="S66" s="131" t="s">
        <v>812</v>
      </c>
      <c r="T66" s="132" t="s">
        <v>813</v>
      </c>
      <c r="U66" s="130">
        <v>44</v>
      </c>
      <c r="V66" s="130">
        <v>44</v>
      </c>
      <c r="W66" s="130">
        <v>2</v>
      </c>
      <c r="X66" s="132" t="s">
        <v>456</v>
      </c>
      <c r="Y66" s="133">
        <v>44698</v>
      </c>
      <c r="Z66" s="133">
        <v>44700</v>
      </c>
      <c r="AA66" s="132" t="s">
        <v>469</v>
      </c>
      <c r="AB66" s="130">
        <v>10026142227</v>
      </c>
      <c r="AC66" s="134">
        <v>44</v>
      </c>
      <c r="AD66" s="135">
        <v>427181</v>
      </c>
      <c r="AE66" s="130" t="s">
        <v>458</v>
      </c>
      <c r="AF66" s="136">
        <v>45437</v>
      </c>
      <c r="AG66" s="137">
        <v>46167</v>
      </c>
      <c r="AH66" s="135">
        <v>11101000608</v>
      </c>
      <c r="AI66" s="132" t="s">
        <v>459</v>
      </c>
      <c r="AJ66" s="136">
        <v>45347</v>
      </c>
      <c r="AK66" s="138">
        <v>45713</v>
      </c>
      <c r="AL66" s="216">
        <v>13061001309</v>
      </c>
      <c r="AM66" s="129" t="s">
        <v>459</v>
      </c>
      <c r="AN66" s="136">
        <v>45481</v>
      </c>
      <c r="AO66" s="138">
        <v>45846</v>
      </c>
      <c r="AP66" s="139">
        <v>39138973</v>
      </c>
      <c r="AQ66" s="211" t="s">
        <v>700</v>
      </c>
      <c r="AR66" s="136">
        <v>45416</v>
      </c>
      <c r="AS66" s="137">
        <v>45780</v>
      </c>
      <c r="AT66" s="140" t="s">
        <v>1782</v>
      </c>
      <c r="AU66" s="127">
        <v>45429</v>
      </c>
      <c r="AV66" s="138">
        <v>45489</v>
      </c>
      <c r="AW66" s="135">
        <v>173332445</v>
      </c>
      <c r="AX66" s="140" t="s">
        <v>814</v>
      </c>
      <c r="AY66" s="215">
        <v>45429</v>
      </c>
      <c r="AZ66" s="214">
        <v>45794</v>
      </c>
      <c r="BA66" s="235">
        <v>19123265</v>
      </c>
      <c r="BB66" s="142" t="s">
        <v>611</v>
      </c>
      <c r="BC66" s="211">
        <v>2259212</v>
      </c>
      <c r="BD66" s="143">
        <v>3203001319</v>
      </c>
      <c r="BE66" s="132" t="s">
        <v>513</v>
      </c>
      <c r="BF66" s="144" t="s">
        <v>612</v>
      </c>
      <c r="BG66" s="211">
        <v>80512510</v>
      </c>
      <c r="BH66" s="211" t="s">
        <v>1781</v>
      </c>
      <c r="BI66" s="143">
        <v>3142961767</v>
      </c>
      <c r="BJ66" s="211" t="s">
        <v>716</v>
      </c>
      <c r="BK66" s="211" t="s">
        <v>717</v>
      </c>
      <c r="BL66" s="211"/>
      <c r="BM66" s="211"/>
      <c r="BN66" s="143"/>
      <c r="BO66" s="211"/>
      <c r="BP66" s="211"/>
      <c r="BQ66" s="146">
        <v>393</v>
      </c>
      <c r="BR66" s="146"/>
      <c r="BS66" s="211" t="s">
        <v>1587</v>
      </c>
      <c r="BT66" s="211"/>
      <c r="BU66" s="211" t="s">
        <v>1651</v>
      </c>
      <c r="BV66" s="210"/>
      <c r="BW66" s="209" t="s">
        <v>1583</v>
      </c>
      <c r="BX66" s="209"/>
      <c r="BY66" s="209"/>
      <c r="BZ66" s="209"/>
      <c r="CA66" s="208"/>
      <c r="CB66" s="191" t="s">
        <v>463</v>
      </c>
    </row>
    <row r="67" spans="1:80" ht="13.5" customHeight="1" x14ac:dyDescent="0.3">
      <c r="A67" s="219">
        <v>166</v>
      </c>
      <c r="B67" s="147" t="s">
        <v>463</v>
      </c>
      <c r="C67" s="238">
        <v>394</v>
      </c>
      <c r="D67" s="218" t="s">
        <v>1372</v>
      </c>
      <c r="E67" s="145" t="s">
        <v>591</v>
      </c>
      <c r="F67" s="218">
        <v>80490630</v>
      </c>
      <c r="G67" s="218" t="s">
        <v>1780</v>
      </c>
      <c r="H67" s="218" t="s">
        <v>1779</v>
      </c>
      <c r="I67" s="218">
        <v>3142600612</v>
      </c>
      <c r="J67" s="217">
        <v>42416</v>
      </c>
      <c r="K67" s="129" t="s">
        <v>465</v>
      </c>
      <c r="L67" s="129" t="s">
        <v>936</v>
      </c>
      <c r="M67" s="129" t="s">
        <v>453</v>
      </c>
      <c r="N67" s="130">
        <v>5123</v>
      </c>
      <c r="O67" s="130">
        <v>2023</v>
      </c>
      <c r="P67" s="130">
        <v>2023</v>
      </c>
      <c r="Q67" s="129" t="s">
        <v>454</v>
      </c>
      <c r="R67" s="129" t="s">
        <v>455</v>
      </c>
      <c r="S67" s="131" t="s">
        <v>1373</v>
      </c>
      <c r="T67" s="132" t="s">
        <v>1374</v>
      </c>
      <c r="U67" s="130">
        <v>42</v>
      </c>
      <c r="V67" s="130">
        <v>40</v>
      </c>
      <c r="W67" s="130">
        <v>2</v>
      </c>
      <c r="X67" s="132" t="s">
        <v>456</v>
      </c>
      <c r="Y67" s="133">
        <v>45041</v>
      </c>
      <c r="Z67" s="133">
        <v>44996</v>
      </c>
      <c r="AA67" s="132" t="s">
        <v>469</v>
      </c>
      <c r="AB67" s="130">
        <v>10028638716</v>
      </c>
      <c r="AC67" s="134">
        <v>41</v>
      </c>
      <c r="AD67" s="135">
        <v>360752</v>
      </c>
      <c r="AE67" s="130" t="s">
        <v>458</v>
      </c>
      <c r="AF67" s="136">
        <v>45041</v>
      </c>
      <c r="AG67" s="137">
        <v>45772</v>
      </c>
      <c r="AH67" s="135">
        <v>11101000608</v>
      </c>
      <c r="AI67" s="132" t="s">
        <v>459</v>
      </c>
      <c r="AJ67" s="136">
        <v>45347</v>
      </c>
      <c r="AK67" s="138">
        <v>45713</v>
      </c>
      <c r="AL67" s="216">
        <v>13061001309</v>
      </c>
      <c r="AM67" s="129" t="s">
        <v>459</v>
      </c>
      <c r="AN67" s="136">
        <v>45481</v>
      </c>
      <c r="AO67" s="138">
        <v>45846</v>
      </c>
      <c r="AP67" s="139">
        <v>38614234</v>
      </c>
      <c r="AQ67" s="211" t="s">
        <v>700</v>
      </c>
      <c r="AR67" s="136">
        <v>45354</v>
      </c>
      <c r="AS67" s="137">
        <v>45718</v>
      </c>
      <c r="AT67" s="140" t="s">
        <v>809</v>
      </c>
      <c r="AU67" s="127">
        <v>45436</v>
      </c>
      <c r="AV67" s="138">
        <v>45496</v>
      </c>
      <c r="AW67" s="135" t="s">
        <v>809</v>
      </c>
      <c r="AX67" s="140" t="s">
        <v>809</v>
      </c>
      <c r="AY67" s="215">
        <v>44996</v>
      </c>
      <c r="AZ67" s="214">
        <v>45727</v>
      </c>
      <c r="BA67" s="213">
        <v>19123265</v>
      </c>
      <c r="BB67" s="142" t="s">
        <v>611</v>
      </c>
      <c r="BC67" s="143">
        <v>3118830</v>
      </c>
      <c r="BD67" s="143">
        <v>3203001319</v>
      </c>
      <c r="BE67" s="132" t="s">
        <v>513</v>
      </c>
      <c r="BF67" s="129" t="s">
        <v>612</v>
      </c>
      <c r="BG67" s="212"/>
      <c r="BH67" s="142"/>
      <c r="BI67" s="143"/>
      <c r="BJ67" s="211"/>
      <c r="BK67" s="211"/>
      <c r="BL67" s="212"/>
      <c r="BM67" s="142"/>
      <c r="BN67" s="143"/>
      <c r="BO67" s="211"/>
      <c r="BP67" s="211"/>
      <c r="BQ67" s="146">
        <v>394</v>
      </c>
      <c r="BR67" s="146"/>
      <c r="BS67" s="211" t="s">
        <v>1587</v>
      </c>
      <c r="BT67" s="211"/>
      <c r="BU67" s="211"/>
      <c r="BV67" s="210"/>
      <c r="BW67" s="209" t="s">
        <v>1583</v>
      </c>
      <c r="BX67" s="209"/>
      <c r="BY67" s="209"/>
      <c r="BZ67" s="209"/>
      <c r="CA67" s="208"/>
      <c r="CB67" s="191" t="s">
        <v>463</v>
      </c>
    </row>
    <row r="68" spans="1:80" ht="13.5" customHeight="1" x14ac:dyDescent="0.3">
      <c r="A68" s="219">
        <v>187</v>
      </c>
      <c r="B68" s="147" t="s">
        <v>463</v>
      </c>
      <c r="C68" s="146">
        <v>395</v>
      </c>
      <c r="D68" s="218" t="s">
        <v>1457</v>
      </c>
      <c r="E68" s="145" t="s">
        <v>591</v>
      </c>
      <c r="F68" s="218">
        <v>94405208</v>
      </c>
      <c r="G68" s="218" t="s">
        <v>1793</v>
      </c>
      <c r="H68" s="218" t="s">
        <v>1792</v>
      </c>
      <c r="I68" s="218" t="s">
        <v>2574</v>
      </c>
      <c r="J68" s="217">
        <v>44806</v>
      </c>
      <c r="K68" s="129" t="s">
        <v>845</v>
      </c>
      <c r="L68" s="129" t="s">
        <v>1379</v>
      </c>
      <c r="M68" s="129" t="s">
        <v>453</v>
      </c>
      <c r="N68" s="130">
        <v>5193</v>
      </c>
      <c r="O68" s="130">
        <v>2023</v>
      </c>
      <c r="P68" s="130">
        <v>2023</v>
      </c>
      <c r="Q68" s="129" t="s">
        <v>454</v>
      </c>
      <c r="R68" s="129" t="s">
        <v>455</v>
      </c>
      <c r="S68" s="131" t="s">
        <v>1458</v>
      </c>
      <c r="T68" s="132" t="s">
        <v>1459</v>
      </c>
      <c r="U68" s="130">
        <v>36</v>
      </c>
      <c r="V68" s="130">
        <v>35</v>
      </c>
      <c r="W68" s="130">
        <v>2</v>
      </c>
      <c r="X68" s="132" t="s">
        <v>456</v>
      </c>
      <c r="Y68" s="133">
        <v>45190</v>
      </c>
      <c r="Z68" s="133">
        <v>45177</v>
      </c>
      <c r="AA68" s="132" t="s">
        <v>469</v>
      </c>
      <c r="AB68" s="130">
        <v>10029970632</v>
      </c>
      <c r="AC68" s="134">
        <v>36</v>
      </c>
      <c r="AD68" s="135">
        <v>388592</v>
      </c>
      <c r="AE68" s="130" t="s">
        <v>458</v>
      </c>
      <c r="AF68" s="136">
        <v>45190</v>
      </c>
      <c r="AG68" s="137">
        <v>45921</v>
      </c>
      <c r="AH68" s="135">
        <v>11101000608</v>
      </c>
      <c r="AI68" s="132" t="s">
        <v>459</v>
      </c>
      <c r="AJ68" s="136">
        <v>45347</v>
      </c>
      <c r="AK68" s="138">
        <v>45713</v>
      </c>
      <c r="AL68" s="216">
        <v>13061001309</v>
      </c>
      <c r="AM68" s="129" t="s">
        <v>459</v>
      </c>
      <c r="AN68" s="136">
        <v>45481</v>
      </c>
      <c r="AO68" s="138">
        <v>45846</v>
      </c>
      <c r="AP68" s="139">
        <v>86067618</v>
      </c>
      <c r="AQ68" s="211" t="s">
        <v>470</v>
      </c>
      <c r="AR68" s="136">
        <v>45176</v>
      </c>
      <c r="AS68" s="137">
        <v>45541</v>
      </c>
      <c r="AT68" s="140"/>
      <c r="AU68" s="136" t="s">
        <v>1593</v>
      </c>
      <c r="AV68" s="138" t="s">
        <v>1593</v>
      </c>
      <c r="AW68" s="135" t="s">
        <v>809</v>
      </c>
      <c r="AX68" s="140" t="s">
        <v>809</v>
      </c>
      <c r="AY68" s="215">
        <v>45177</v>
      </c>
      <c r="AZ68" s="214">
        <v>45908</v>
      </c>
      <c r="BA68" s="213">
        <v>19123265</v>
      </c>
      <c r="BB68" s="142" t="s">
        <v>611</v>
      </c>
      <c r="BC68" s="143">
        <v>3118830</v>
      </c>
      <c r="BD68" s="143">
        <v>3203001319</v>
      </c>
      <c r="BE68" s="129" t="s">
        <v>513</v>
      </c>
      <c r="BF68" s="129" t="s">
        <v>612</v>
      </c>
      <c r="BG68" s="212"/>
      <c r="BH68" s="142"/>
      <c r="BI68" s="143"/>
      <c r="BJ68" s="143"/>
      <c r="BK68" s="211"/>
      <c r="BL68" s="212"/>
      <c r="BM68" s="142"/>
      <c r="BN68" s="143"/>
      <c r="BO68" s="228"/>
      <c r="BP68" s="211"/>
      <c r="BQ68" s="146">
        <v>395</v>
      </c>
      <c r="BR68" s="146"/>
      <c r="BS68" s="211" t="s">
        <v>1587</v>
      </c>
      <c r="BT68" s="211"/>
      <c r="BU68" s="211"/>
      <c r="BV68" s="210"/>
      <c r="BW68" s="209" t="s">
        <v>1600</v>
      </c>
      <c r="BX68" s="209"/>
      <c r="BY68" s="209"/>
      <c r="BZ68" s="209"/>
      <c r="CA68" s="208"/>
      <c r="CB68" s="191" t="s">
        <v>463</v>
      </c>
    </row>
    <row r="69" spans="1:80" ht="13.5" customHeight="1" x14ac:dyDescent="0.3">
      <c r="A69" s="219">
        <v>176</v>
      </c>
      <c r="B69" s="147" t="s">
        <v>463</v>
      </c>
      <c r="C69" s="258">
        <v>396</v>
      </c>
      <c r="D69" s="218" t="s">
        <v>1416</v>
      </c>
      <c r="E69" s="145" t="s">
        <v>591</v>
      </c>
      <c r="F69" s="218">
        <v>83087152</v>
      </c>
      <c r="G69" s="218" t="s">
        <v>1535</v>
      </c>
      <c r="H69" s="218" t="s">
        <v>1778</v>
      </c>
      <c r="I69" s="218">
        <v>3103354453</v>
      </c>
      <c r="J69" s="217">
        <v>44845</v>
      </c>
      <c r="K69" s="211" t="s">
        <v>845</v>
      </c>
      <c r="L69" s="211" t="s">
        <v>846</v>
      </c>
      <c r="M69" s="211" t="s">
        <v>453</v>
      </c>
      <c r="N69" s="210">
        <v>5193</v>
      </c>
      <c r="O69" s="130">
        <v>2023</v>
      </c>
      <c r="P69" s="130">
        <v>2023</v>
      </c>
      <c r="Q69" s="211" t="s">
        <v>454</v>
      </c>
      <c r="R69" s="211" t="s">
        <v>455</v>
      </c>
      <c r="S69" s="243" t="s">
        <v>1417</v>
      </c>
      <c r="T69" s="132" t="s">
        <v>1418</v>
      </c>
      <c r="U69" s="130">
        <v>40</v>
      </c>
      <c r="V69" s="130">
        <v>40</v>
      </c>
      <c r="W69" s="130">
        <v>3</v>
      </c>
      <c r="X69" s="132" t="s">
        <v>456</v>
      </c>
      <c r="Y69" s="133">
        <v>45086</v>
      </c>
      <c r="Z69" s="133">
        <v>45083</v>
      </c>
      <c r="AA69" s="132" t="s">
        <v>469</v>
      </c>
      <c r="AB69" s="130">
        <v>10029871597</v>
      </c>
      <c r="AC69" s="134">
        <v>41</v>
      </c>
      <c r="AD69" s="135">
        <v>369106</v>
      </c>
      <c r="AE69" s="130" t="s">
        <v>458</v>
      </c>
      <c r="AF69" s="136">
        <v>45086</v>
      </c>
      <c r="AG69" s="137">
        <v>45817</v>
      </c>
      <c r="AH69" s="135">
        <v>11101000608</v>
      </c>
      <c r="AI69" s="132" t="s">
        <v>1412</v>
      </c>
      <c r="AJ69" s="136">
        <v>45347</v>
      </c>
      <c r="AK69" s="138">
        <v>45713</v>
      </c>
      <c r="AL69" s="216">
        <v>13061001309</v>
      </c>
      <c r="AM69" s="129" t="s">
        <v>459</v>
      </c>
      <c r="AN69" s="136">
        <v>45481</v>
      </c>
      <c r="AO69" s="138">
        <v>45846</v>
      </c>
      <c r="AP69" s="139">
        <v>38613010</v>
      </c>
      <c r="AQ69" s="211" t="s">
        <v>700</v>
      </c>
      <c r="AR69" s="136">
        <v>45352</v>
      </c>
      <c r="AS69" s="137">
        <v>45716</v>
      </c>
      <c r="AT69" s="140" t="s">
        <v>471</v>
      </c>
      <c r="AU69" s="127">
        <v>45464</v>
      </c>
      <c r="AV69" s="138">
        <v>45524</v>
      </c>
      <c r="AW69" s="135" t="s">
        <v>809</v>
      </c>
      <c r="AX69" s="140" t="s">
        <v>809</v>
      </c>
      <c r="AY69" s="242">
        <v>45083</v>
      </c>
      <c r="AZ69" s="214">
        <v>45814</v>
      </c>
      <c r="BA69" s="241">
        <v>19123265</v>
      </c>
      <c r="BB69" s="142" t="s">
        <v>611</v>
      </c>
      <c r="BC69" s="257">
        <v>3118830</v>
      </c>
      <c r="BD69" s="157">
        <v>3203001319</v>
      </c>
      <c r="BE69" s="158" t="s">
        <v>513</v>
      </c>
      <c r="BF69" s="173" t="s">
        <v>612</v>
      </c>
      <c r="BG69" s="152"/>
      <c r="BH69" s="152"/>
      <c r="BI69" s="157"/>
      <c r="BJ69" s="211"/>
      <c r="BK69" s="211"/>
      <c r="BL69" s="152"/>
      <c r="BM69" s="152"/>
      <c r="BN69" s="157"/>
      <c r="BO69" s="211"/>
      <c r="BP69" s="211"/>
      <c r="BQ69" s="146">
        <v>396</v>
      </c>
      <c r="BR69" s="146"/>
      <c r="BS69" s="211" t="s">
        <v>1587</v>
      </c>
      <c r="BT69" s="211"/>
      <c r="BU69" s="211"/>
      <c r="BV69" s="210"/>
      <c r="BW69" s="209" t="s">
        <v>1583</v>
      </c>
      <c r="BX69" s="209"/>
      <c r="BY69" s="209"/>
      <c r="BZ69" s="209"/>
      <c r="CA69" s="208"/>
      <c r="CB69" s="191" t="s">
        <v>463</v>
      </c>
    </row>
    <row r="70" spans="1:80" ht="13.5" customHeight="1" x14ac:dyDescent="0.3">
      <c r="A70" s="219">
        <v>60</v>
      </c>
      <c r="B70" s="147" t="s">
        <v>463</v>
      </c>
      <c r="C70" s="238">
        <v>397</v>
      </c>
      <c r="D70" s="218" t="s">
        <v>815</v>
      </c>
      <c r="E70" s="145" t="s">
        <v>702</v>
      </c>
      <c r="F70" s="218">
        <v>79530551</v>
      </c>
      <c r="G70" s="218" t="s">
        <v>1777</v>
      </c>
      <c r="H70" s="218" t="s">
        <v>1776</v>
      </c>
      <c r="I70" s="218">
        <v>3118539833</v>
      </c>
      <c r="J70" s="217">
        <v>45421</v>
      </c>
      <c r="K70" s="129" t="s">
        <v>465</v>
      </c>
      <c r="L70" s="129" t="s">
        <v>794</v>
      </c>
      <c r="M70" s="129" t="s">
        <v>453</v>
      </c>
      <c r="N70" s="130">
        <v>7961</v>
      </c>
      <c r="O70" s="130">
        <v>2015</v>
      </c>
      <c r="P70" s="130">
        <v>2015</v>
      </c>
      <c r="Q70" s="129" t="s">
        <v>454</v>
      </c>
      <c r="R70" s="129" t="s">
        <v>455</v>
      </c>
      <c r="S70" s="131" t="s">
        <v>816</v>
      </c>
      <c r="T70" s="132" t="s">
        <v>817</v>
      </c>
      <c r="U70" s="130">
        <v>45</v>
      </c>
      <c r="V70" s="130">
        <v>45</v>
      </c>
      <c r="W70" s="130">
        <v>1</v>
      </c>
      <c r="X70" s="132" t="s">
        <v>456</v>
      </c>
      <c r="Y70" s="133">
        <v>42054</v>
      </c>
      <c r="Z70" s="133">
        <v>42046</v>
      </c>
      <c r="AA70" s="132" t="s">
        <v>469</v>
      </c>
      <c r="AB70" s="130">
        <v>10009016533</v>
      </c>
      <c r="AC70" s="134">
        <v>45</v>
      </c>
      <c r="AD70" s="135">
        <v>330651</v>
      </c>
      <c r="AE70" s="130" t="s">
        <v>458</v>
      </c>
      <c r="AF70" s="136">
        <v>44898</v>
      </c>
      <c r="AG70" s="137">
        <v>45629</v>
      </c>
      <c r="AH70" s="135">
        <v>11101000608</v>
      </c>
      <c r="AI70" s="132" t="s">
        <v>459</v>
      </c>
      <c r="AJ70" s="136">
        <v>45347</v>
      </c>
      <c r="AK70" s="138">
        <v>45713</v>
      </c>
      <c r="AL70" s="216">
        <v>13061001309</v>
      </c>
      <c r="AM70" s="129" t="s">
        <v>459</v>
      </c>
      <c r="AN70" s="136">
        <v>45481</v>
      </c>
      <c r="AO70" s="138">
        <v>45846</v>
      </c>
      <c r="AP70" s="139">
        <v>37587387</v>
      </c>
      <c r="AQ70" s="211" t="s">
        <v>700</v>
      </c>
      <c r="AR70" s="136">
        <v>45290</v>
      </c>
      <c r="AS70" s="137">
        <v>45655</v>
      </c>
      <c r="AT70" s="140" t="s">
        <v>1658</v>
      </c>
      <c r="AU70" s="127">
        <v>45409</v>
      </c>
      <c r="AV70" s="138">
        <v>45469</v>
      </c>
      <c r="AW70" s="135">
        <v>172334134</v>
      </c>
      <c r="AX70" s="140" t="s">
        <v>555</v>
      </c>
      <c r="AY70" s="215">
        <v>45362</v>
      </c>
      <c r="AZ70" s="214">
        <v>45727</v>
      </c>
      <c r="BA70" s="235">
        <v>19123265</v>
      </c>
      <c r="BB70" s="142" t="s">
        <v>701</v>
      </c>
      <c r="BC70" s="143">
        <v>2259212</v>
      </c>
      <c r="BD70" s="143">
        <v>3203001319</v>
      </c>
      <c r="BE70" s="129" t="s">
        <v>513</v>
      </c>
      <c r="BF70" s="129" t="s">
        <v>612</v>
      </c>
      <c r="BG70" s="212">
        <v>1015392785</v>
      </c>
      <c r="BH70" s="142" t="s">
        <v>1563</v>
      </c>
      <c r="BI70" s="151">
        <v>3203001317</v>
      </c>
      <c r="BJ70" s="211" t="s">
        <v>818</v>
      </c>
      <c r="BK70" s="211" t="s">
        <v>695</v>
      </c>
      <c r="BL70" s="212"/>
      <c r="BM70" s="142"/>
      <c r="BN70" s="151"/>
      <c r="BO70" s="211"/>
      <c r="BP70" s="211"/>
      <c r="BQ70" s="146">
        <v>397</v>
      </c>
      <c r="BR70" s="146"/>
      <c r="BS70" s="211" t="s">
        <v>1587</v>
      </c>
      <c r="BT70" s="211"/>
      <c r="BU70" s="211" t="s">
        <v>1651</v>
      </c>
      <c r="BV70" s="210"/>
      <c r="BW70" s="209" t="s">
        <v>1583</v>
      </c>
      <c r="BX70" s="209"/>
      <c r="BY70" s="209"/>
      <c r="BZ70" s="209"/>
      <c r="CA70" s="208"/>
      <c r="CB70" s="191" t="s">
        <v>463</v>
      </c>
    </row>
    <row r="71" spans="1:80" ht="13.5" customHeight="1" x14ac:dyDescent="0.3">
      <c r="A71" s="219">
        <v>63</v>
      </c>
      <c r="B71" s="147" t="s">
        <v>463</v>
      </c>
      <c r="C71" s="146">
        <v>404</v>
      </c>
      <c r="D71" s="218" t="s">
        <v>824</v>
      </c>
      <c r="E71" s="145" t="s">
        <v>623</v>
      </c>
      <c r="F71" s="218"/>
      <c r="G71" s="218" t="s">
        <v>2915</v>
      </c>
      <c r="H71" s="218"/>
      <c r="I71" s="218" t="s">
        <v>2916</v>
      </c>
      <c r="J71" s="217"/>
      <c r="K71" s="129" t="s">
        <v>452</v>
      </c>
      <c r="L71" s="129" t="s">
        <v>822</v>
      </c>
      <c r="M71" s="129" t="s">
        <v>453</v>
      </c>
      <c r="N71" s="130">
        <v>2143</v>
      </c>
      <c r="O71" s="130">
        <v>2022</v>
      </c>
      <c r="P71" s="130">
        <v>2023</v>
      </c>
      <c r="Q71" s="132" t="s">
        <v>823</v>
      </c>
      <c r="R71" s="132" t="s">
        <v>481</v>
      </c>
      <c r="S71" s="155">
        <v>65195835486709</v>
      </c>
      <c r="T71" s="155" t="s">
        <v>825</v>
      </c>
      <c r="U71" s="130">
        <v>13</v>
      </c>
      <c r="V71" s="130">
        <v>13</v>
      </c>
      <c r="W71" s="130">
        <v>3</v>
      </c>
      <c r="X71" s="129" t="s">
        <v>456</v>
      </c>
      <c r="Y71" s="133">
        <v>44875</v>
      </c>
      <c r="Z71" s="133">
        <v>44877</v>
      </c>
      <c r="AA71" s="132" t="s">
        <v>469</v>
      </c>
      <c r="AB71" s="156">
        <v>10027701093</v>
      </c>
      <c r="AC71" s="134">
        <v>13</v>
      </c>
      <c r="AD71" s="135">
        <v>333111</v>
      </c>
      <c r="AE71" s="130" t="s">
        <v>458</v>
      </c>
      <c r="AF71" s="136">
        <v>44883</v>
      </c>
      <c r="AG71" s="137">
        <v>45614</v>
      </c>
      <c r="AH71" s="135">
        <v>11101000608</v>
      </c>
      <c r="AI71" s="132" t="s">
        <v>459</v>
      </c>
      <c r="AJ71" s="136">
        <v>45347</v>
      </c>
      <c r="AK71" s="138">
        <v>45713</v>
      </c>
      <c r="AL71" s="216">
        <v>13061001309</v>
      </c>
      <c r="AM71" s="129" t="s">
        <v>459</v>
      </c>
      <c r="AN71" s="136">
        <v>45481</v>
      </c>
      <c r="AO71" s="138">
        <v>45846</v>
      </c>
      <c r="AP71" s="139">
        <v>9310009770101</v>
      </c>
      <c r="AQ71" s="211" t="s">
        <v>484</v>
      </c>
      <c r="AR71" s="136">
        <v>45242</v>
      </c>
      <c r="AS71" s="137">
        <v>45607</v>
      </c>
      <c r="AT71" s="140" t="s">
        <v>471</v>
      </c>
      <c r="AU71" s="127">
        <v>45464</v>
      </c>
      <c r="AV71" s="138">
        <v>45524</v>
      </c>
      <c r="AW71" s="135" t="s">
        <v>809</v>
      </c>
      <c r="AX71" s="140" t="s">
        <v>809</v>
      </c>
      <c r="AY71" s="215">
        <v>44877</v>
      </c>
      <c r="AZ71" s="214">
        <v>45608</v>
      </c>
      <c r="BA71" s="241">
        <v>800126471</v>
      </c>
      <c r="BB71" s="142" t="s">
        <v>512</v>
      </c>
      <c r="BC71" s="143">
        <v>3118830</v>
      </c>
      <c r="BD71" s="143">
        <v>3203001319</v>
      </c>
      <c r="BE71" s="129" t="s">
        <v>513</v>
      </c>
      <c r="BF71" s="129" t="s">
        <v>514</v>
      </c>
      <c r="BG71" s="212"/>
      <c r="BH71" s="158"/>
      <c r="BI71" s="157"/>
      <c r="BJ71" s="211"/>
      <c r="BK71" s="211"/>
      <c r="BL71" s="152"/>
      <c r="BM71" s="152"/>
      <c r="BN71" s="157"/>
      <c r="BO71" s="211"/>
      <c r="BP71" s="211"/>
      <c r="BQ71" s="146">
        <v>404</v>
      </c>
      <c r="BR71" s="146"/>
      <c r="BS71" s="211" t="s">
        <v>1587</v>
      </c>
      <c r="BT71" s="211"/>
      <c r="BU71" s="211" t="s">
        <v>1584</v>
      </c>
      <c r="BV71" s="210"/>
      <c r="BW71" s="209" t="s">
        <v>1583</v>
      </c>
      <c r="BX71" s="209"/>
      <c r="BY71" s="209"/>
      <c r="BZ71" s="209"/>
      <c r="CA71" s="208"/>
      <c r="CB71" s="191" t="s">
        <v>463</v>
      </c>
    </row>
    <row r="72" spans="1:80" ht="13.5" customHeight="1" x14ac:dyDescent="0.3">
      <c r="A72" s="219">
        <v>64</v>
      </c>
      <c r="B72" s="147" t="s">
        <v>463</v>
      </c>
      <c r="C72" s="146">
        <v>405</v>
      </c>
      <c r="D72" s="218" t="s">
        <v>826</v>
      </c>
      <c r="E72" s="145" t="s">
        <v>623</v>
      </c>
      <c r="F72" s="218">
        <v>19381497</v>
      </c>
      <c r="G72" s="218" t="s">
        <v>1775</v>
      </c>
      <c r="H72" s="218" t="s">
        <v>1774</v>
      </c>
      <c r="I72" s="218">
        <v>3107965739</v>
      </c>
      <c r="J72" s="217">
        <v>45316</v>
      </c>
      <c r="K72" s="129" t="s">
        <v>452</v>
      </c>
      <c r="L72" s="129" t="s">
        <v>822</v>
      </c>
      <c r="M72" s="129" t="s">
        <v>453</v>
      </c>
      <c r="N72" s="130">
        <v>2143</v>
      </c>
      <c r="O72" s="130">
        <v>2022</v>
      </c>
      <c r="P72" s="130">
        <v>2023</v>
      </c>
      <c r="Q72" s="129" t="s">
        <v>823</v>
      </c>
      <c r="R72" s="129" t="s">
        <v>481</v>
      </c>
      <c r="S72" s="131">
        <v>65195835486715</v>
      </c>
      <c r="T72" s="132" t="s">
        <v>827</v>
      </c>
      <c r="U72" s="130">
        <v>13</v>
      </c>
      <c r="V72" s="130">
        <v>13</v>
      </c>
      <c r="W72" s="130">
        <v>3</v>
      </c>
      <c r="X72" s="132" t="s">
        <v>456</v>
      </c>
      <c r="Y72" s="133">
        <v>44875</v>
      </c>
      <c r="Z72" s="133">
        <v>44877</v>
      </c>
      <c r="AA72" s="132" t="s">
        <v>469</v>
      </c>
      <c r="AB72" s="130">
        <v>10027701335</v>
      </c>
      <c r="AC72" s="134">
        <v>13</v>
      </c>
      <c r="AD72" s="135">
        <v>333110</v>
      </c>
      <c r="AE72" s="130" t="s">
        <v>458</v>
      </c>
      <c r="AF72" s="136">
        <v>44883</v>
      </c>
      <c r="AG72" s="137">
        <v>45614</v>
      </c>
      <c r="AH72" s="135">
        <v>11101000608</v>
      </c>
      <c r="AI72" s="132" t="s">
        <v>459</v>
      </c>
      <c r="AJ72" s="136">
        <v>45347</v>
      </c>
      <c r="AK72" s="138">
        <v>45713</v>
      </c>
      <c r="AL72" s="216">
        <v>13061001309</v>
      </c>
      <c r="AM72" s="129" t="s">
        <v>459</v>
      </c>
      <c r="AN72" s="136">
        <v>45481</v>
      </c>
      <c r="AO72" s="138">
        <v>45846</v>
      </c>
      <c r="AP72" s="139">
        <v>9310009776901</v>
      </c>
      <c r="AQ72" s="211" t="s">
        <v>484</v>
      </c>
      <c r="AR72" s="136">
        <v>45242</v>
      </c>
      <c r="AS72" s="137">
        <v>45607</v>
      </c>
      <c r="AT72" s="140" t="s">
        <v>1658</v>
      </c>
      <c r="AU72" s="127">
        <v>45416</v>
      </c>
      <c r="AV72" s="138">
        <v>45476</v>
      </c>
      <c r="AW72" s="135" t="s">
        <v>809</v>
      </c>
      <c r="AX72" s="140" t="s">
        <v>809</v>
      </c>
      <c r="AY72" s="215">
        <v>44877</v>
      </c>
      <c r="AZ72" s="214">
        <v>45608</v>
      </c>
      <c r="BA72" s="235">
        <v>800126471</v>
      </c>
      <c r="BB72" s="142" t="s">
        <v>512</v>
      </c>
      <c r="BC72" s="143">
        <v>3118830</v>
      </c>
      <c r="BD72" s="143">
        <v>3203001319</v>
      </c>
      <c r="BE72" s="132" t="s">
        <v>513</v>
      </c>
      <c r="BF72" s="144" t="s">
        <v>514</v>
      </c>
      <c r="BG72" s="211"/>
      <c r="BH72" s="211"/>
      <c r="BI72" s="143"/>
      <c r="BJ72" s="211"/>
      <c r="BK72" s="211"/>
      <c r="BL72" s="211"/>
      <c r="BM72" s="211"/>
      <c r="BN72" s="143"/>
      <c r="BO72" s="211"/>
      <c r="BP72" s="211"/>
      <c r="BQ72" s="146">
        <v>405</v>
      </c>
      <c r="BR72" s="146"/>
      <c r="BS72" s="211" t="s">
        <v>1587</v>
      </c>
      <c r="BT72" s="211"/>
      <c r="BU72" s="211" t="s">
        <v>1584</v>
      </c>
      <c r="BV72" s="210"/>
      <c r="BW72" s="209" t="s">
        <v>1583</v>
      </c>
      <c r="BX72" s="209"/>
      <c r="BY72" s="209"/>
      <c r="BZ72" s="209"/>
      <c r="CA72" s="208"/>
      <c r="CB72" s="191" t="s">
        <v>463</v>
      </c>
    </row>
    <row r="73" spans="1:80" ht="13.5" customHeight="1" x14ac:dyDescent="0.3">
      <c r="A73" s="219">
        <v>167</v>
      </c>
      <c r="B73" s="147" t="s">
        <v>463</v>
      </c>
      <c r="C73" s="238">
        <v>406</v>
      </c>
      <c r="D73" s="218" t="s">
        <v>1375</v>
      </c>
      <c r="E73" s="145" t="s">
        <v>623</v>
      </c>
      <c r="F73" s="218">
        <v>80188902</v>
      </c>
      <c r="G73" s="218" t="s">
        <v>1773</v>
      </c>
      <c r="H73" s="218" t="s">
        <v>1772</v>
      </c>
      <c r="I73" s="218">
        <v>3123269295</v>
      </c>
      <c r="J73" s="217">
        <v>44881</v>
      </c>
      <c r="K73" s="129" t="s">
        <v>465</v>
      </c>
      <c r="L73" s="129" t="s">
        <v>936</v>
      </c>
      <c r="M73" s="129" t="s">
        <v>453</v>
      </c>
      <c r="N73" s="130">
        <v>5123</v>
      </c>
      <c r="O73" s="130">
        <v>2023</v>
      </c>
      <c r="P73" s="130">
        <v>2023</v>
      </c>
      <c r="Q73" s="129" t="s">
        <v>537</v>
      </c>
      <c r="R73" s="129" t="s">
        <v>455</v>
      </c>
      <c r="S73" s="131" t="s">
        <v>1376</v>
      </c>
      <c r="T73" s="132" t="s">
        <v>1377</v>
      </c>
      <c r="U73" s="130">
        <v>42</v>
      </c>
      <c r="V73" s="130">
        <v>42</v>
      </c>
      <c r="W73" s="130">
        <v>2</v>
      </c>
      <c r="X73" s="132" t="s">
        <v>456</v>
      </c>
      <c r="Y73" s="133">
        <v>45050</v>
      </c>
      <c r="Z73" s="133">
        <v>45009</v>
      </c>
      <c r="AA73" s="132" t="s">
        <v>469</v>
      </c>
      <c r="AB73" s="130">
        <v>10028737287</v>
      </c>
      <c r="AC73" s="134">
        <v>42</v>
      </c>
      <c r="AD73" s="135">
        <v>362249</v>
      </c>
      <c r="AE73" s="130" t="s">
        <v>458</v>
      </c>
      <c r="AF73" s="136">
        <v>45050</v>
      </c>
      <c r="AG73" s="137">
        <v>45781</v>
      </c>
      <c r="AH73" s="135">
        <v>11101000608</v>
      </c>
      <c r="AI73" s="132" t="s">
        <v>459</v>
      </c>
      <c r="AJ73" s="136">
        <v>45347</v>
      </c>
      <c r="AK73" s="138">
        <v>45713</v>
      </c>
      <c r="AL73" s="216">
        <v>13061001309</v>
      </c>
      <c r="AM73" s="129" t="s">
        <v>459</v>
      </c>
      <c r="AN73" s="136">
        <v>45481</v>
      </c>
      <c r="AO73" s="138">
        <v>45846</v>
      </c>
      <c r="AP73" s="139">
        <v>931001260660100</v>
      </c>
      <c r="AQ73" s="211" t="s">
        <v>484</v>
      </c>
      <c r="AR73" s="136">
        <v>45369</v>
      </c>
      <c r="AS73" s="137">
        <v>45733</v>
      </c>
      <c r="AT73" s="140" t="s">
        <v>472</v>
      </c>
      <c r="AU73" s="127">
        <v>45170</v>
      </c>
      <c r="AV73" s="138">
        <v>45230</v>
      </c>
      <c r="AW73" s="135" t="s">
        <v>809</v>
      </c>
      <c r="AX73" s="140" t="s">
        <v>809</v>
      </c>
      <c r="AY73" s="215">
        <v>45009</v>
      </c>
      <c r="AZ73" s="214">
        <v>45740</v>
      </c>
      <c r="BA73" s="213">
        <v>800126471</v>
      </c>
      <c r="BB73" s="142" t="s">
        <v>512</v>
      </c>
      <c r="BC73" s="143">
        <v>3118830</v>
      </c>
      <c r="BD73" s="143">
        <v>3203001319</v>
      </c>
      <c r="BE73" s="132" t="s">
        <v>513</v>
      </c>
      <c r="BF73" s="144" t="s">
        <v>514</v>
      </c>
      <c r="BG73" s="212"/>
      <c r="BH73" s="142"/>
      <c r="BI73" s="143"/>
      <c r="BJ73" s="211"/>
      <c r="BK73" s="211"/>
      <c r="BL73" s="212"/>
      <c r="BM73" s="142"/>
      <c r="BN73" s="143"/>
      <c r="BO73" s="211"/>
      <c r="BP73" s="211"/>
      <c r="BQ73" s="146">
        <v>406</v>
      </c>
      <c r="BR73" s="146"/>
      <c r="BS73" s="211" t="s">
        <v>1587</v>
      </c>
      <c r="BT73" s="211"/>
      <c r="BU73" s="211"/>
      <c r="BV73" s="210"/>
      <c r="BW73" s="209" t="s">
        <v>1583</v>
      </c>
      <c r="BX73" s="209"/>
      <c r="BY73" s="209"/>
      <c r="BZ73" s="209"/>
      <c r="CA73" s="208"/>
      <c r="CB73" s="191" t="s">
        <v>463</v>
      </c>
    </row>
    <row r="74" spans="1:80" ht="13.5" customHeight="1" x14ac:dyDescent="0.3">
      <c r="A74" s="219">
        <v>65</v>
      </c>
      <c r="B74" s="147" t="s">
        <v>463</v>
      </c>
      <c r="C74" s="238">
        <v>409</v>
      </c>
      <c r="D74" s="218" t="s">
        <v>828</v>
      </c>
      <c r="E74" s="145" t="s">
        <v>591</v>
      </c>
      <c r="F74" s="218">
        <v>3001465</v>
      </c>
      <c r="G74" s="218" t="s">
        <v>2899</v>
      </c>
      <c r="H74" s="218"/>
      <c r="I74" s="218">
        <v>3118131397</v>
      </c>
      <c r="J74" s="217"/>
      <c r="K74" s="129" t="s">
        <v>465</v>
      </c>
      <c r="L74" s="129" t="s">
        <v>829</v>
      </c>
      <c r="M74" s="129" t="s">
        <v>453</v>
      </c>
      <c r="N74" s="130">
        <v>5123</v>
      </c>
      <c r="O74" s="130">
        <v>2019</v>
      </c>
      <c r="P74" s="130">
        <v>2020</v>
      </c>
      <c r="Q74" s="132" t="s">
        <v>454</v>
      </c>
      <c r="R74" s="132" t="s">
        <v>455</v>
      </c>
      <c r="S74" s="155" t="s">
        <v>830</v>
      </c>
      <c r="T74" s="155" t="s">
        <v>831</v>
      </c>
      <c r="U74" s="130">
        <v>42</v>
      </c>
      <c r="V74" s="130">
        <v>42</v>
      </c>
      <c r="W74" s="130">
        <v>3</v>
      </c>
      <c r="X74" s="129" t="s">
        <v>456</v>
      </c>
      <c r="Y74" s="133">
        <v>43643</v>
      </c>
      <c r="Z74" s="133">
        <v>43635</v>
      </c>
      <c r="AA74" s="132" t="s">
        <v>469</v>
      </c>
      <c r="AB74" s="156">
        <v>10018607154</v>
      </c>
      <c r="AC74" s="134">
        <v>42</v>
      </c>
      <c r="AD74" s="135">
        <v>372074</v>
      </c>
      <c r="AE74" s="130" t="s">
        <v>458</v>
      </c>
      <c r="AF74" s="136">
        <v>45103</v>
      </c>
      <c r="AG74" s="137">
        <v>45834</v>
      </c>
      <c r="AH74" s="135">
        <v>11101000608</v>
      </c>
      <c r="AI74" s="132" t="s">
        <v>459</v>
      </c>
      <c r="AJ74" s="136">
        <v>45347</v>
      </c>
      <c r="AK74" s="138">
        <v>45713</v>
      </c>
      <c r="AL74" s="216">
        <v>13061001309</v>
      </c>
      <c r="AM74" s="129" t="s">
        <v>459</v>
      </c>
      <c r="AN74" s="136">
        <v>45481</v>
      </c>
      <c r="AO74" s="138">
        <v>45846</v>
      </c>
      <c r="AP74" s="139">
        <v>9310014327101</v>
      </c>
      <c r="AQ74" s="211" t="s">
        <v>484</v>
      </c>
      <c r="AR74" s="136">
        <v>45461</v>
      </c>
      <c r="AS74" s="137">
        <v>45825</v>
      </c>
      <c r="AT74" s="140" t="s">
        <v>1771</v>
      </c>
      <c r="AU74" s="127">
        <v>45468</v>
      </c>
      <c r="AV74" s="138">
        <v>45528</v>
      </c>
      <c r="AW74" s="154">
        <v>174029033</v>
      </c>
      <c r="AX74" s="140" t="s">
        <v>1771</v>
      </c>
      <c r="AY74" s="215">
        <v>45468</v>
      </c>
      <c r="AZ74" s="214">
        <v>45833</v>
      </c>
      <c r="BA74" s="241">
        <v>52493549</v>
      </c>
      <c r="BB74" s="142" t="s">
        <v>589</v>
      </c>
      <c r="BC74" s="143">
        <v>3118830</v>
      </c>
      <c r="BD74" s="143">
        <v>3203001319</v>
      </c>
      <c r="BE74" s="129" t="s">
        <v>513</v>
      </c>
      <c r="BF74" s="129" t="s">
        <v>514</v>
      </c>
      <c r="BG74" s="256"/>
      <c r="BH74" s="142"/>
      <c r="BI74" s="143"/>
      <c r="BJ74" s="129"/>
      <c r="BK74" s="211"/>
      <c r="BL74" s="152"/>
      <c r="BM74" s="152"/>
      <c r="BN74" s="157"/>
      <c r="BO74" s="211"/>
      <c r="BP74" s="211"/>
      <c r="BQ74" s="146">
        <v>409</v>
      </c>
      <c r="BR74" s="211"/>
      <c r="BS74" s="211" t="s">
        <v>1587</v>
      </c>
      <c r="BT74" s="211"/>
      <c r="BU74" s="211" t="s">
        <v>1651</v>
      </c>
      <c r="BV74" s="210"/>
      <c r="BW74" s="209" t="s">
        <v>1583</v>
      </c>
      <c r="BX74" s="211"/>
      <c r="BY74" s="211"/>
      <c r="BZ74" s="211"/>
      <c r="CA74" s="255"/>
      <c r="CB74" s="191" t="s">
        <v>463</v>
      </c>
    </row>
    <row r="75" spans="1:80" ht="13.5" customHeight="1" x14ac:dyDescent="0.3">
      <c r="A75" s="219">
        <v>66</v>
      </c>
      <c r="B75" s="147" t="s">
        <v>463</v>
      </c>
      <c r="C75" s="238">
        <v>410</v>
      </c>
      <c r="D75" s="218" t="s">
        <v>832</v>
      </c>
      <c r="E75" s="145" t="s">
        <v>591</v>
      </c>
      <c r="F75" s="218">
        <v>79582194</v>
      </c>
      <c r="G75" s="218" t="s">
        <v>2319</v>
      </c>
      <c r="H75" s="218"/>
      <c r="I75" s="104">
        <v>3103397257</v>
      </c>
      <c r="J75" s="217"/>
      <c r="K75" s="129" t="s">
        <v>465</v>
      </c>
      <c r="L75" s="129" t="s">
        <v>829</v>
      </c>
      <c r="M75" s="129" t="s">
        <v>453</v>
      </c>
      <c r="N75" s="130">
        <v>5123</v>
      </c>
      <c r="O75" s="130">
        <v>2019</v>
      </c>
      <c r="P75" s="130">
        <v>2019</v>
      </c>
      <c r="Q75" s="132" t="s">
        <v>454</v>
      </c>
      <c r="R75" s="132" t="s">
        <v>455</v>
      </c>
      <c r="S75" s="155" t="s">
        <v>833</v>
      </c>
      <c r="T75" s="155" t="s">
        <v>834</v>
      </c>
      <c r="U75" s="130">
        <v>42</v>
      </c>
      <c r="V75" s="130">
        <v>40</v>
      </c>
      <c r="W75" s="130">
        <v>2</v>
      </c>
      <c r="X75" s="129" t="s">
        <v>456</v>
      </c>
      <c r="Y75" s="133">
        <v>43503</v>
      </c>
      <c r="Z75" s="133">
        <v>43496</v>
      </c>
      <c r="AA75" s="132" t="s">
        <v>469</v>
      </c>
      <c r="AB75" s="156">
        <v>10017710842</v>
      </c>
      <c r="AC75" s="134">
        <v>42</v>
      </c>
      <c r="AD75" s="135">
        <v>342774</v>
      </c>
      <c r="AE75" s="130" t="s">
        <v>458</v>
      </c>
      <c r="AF75" s="136">
        <v>44943</v>
      </c>
      <c r="AG75" s="137">
        <v>45674</v>
      </c>
      <c r="AH75" s="135">
        <v>11101000608</v>
      </c>
      <c r="AI75" s="132" t="s">
        <v>459</v>
      </c>
      <c r="AJ75" s="136">
        <v>45347</v>
      </c>
      <c r="AK75" s="138">
        <v>45713</v>
      </c>
      <c r="AL75" s="216">
        <v>13061001309</v>
      </c>
      <c r="AM75" s="129" t="s">
        <v>459</v>
      </c>
      <c r="AN75" s="136">
        <v>45481</v>
      </c>
      <c r="AO75" s="138">
        <v>45846</v>
      </c>
      <c r="AP75" s="139">
        <v>9310011753401</v>
      </c>
      <c r="AQ75" s="211" t="s">
        <v>484</v>
      </c>
      <c r="AR75" s="136">
        <v>45327</v>
      </c>
      <c r="AS75" s="137">
        <v>45692</v>
      </c>
      <c r="AT75" s="140" t="s">
        <v>1658</v>
      </c>
      <c r="AU75" s="127">
        <v>45467</v>
      </c>
      <c r="AV75" s="138">
        <v>45527</v>
      </c>
      <c r="AW75" s="135">
        <v>171460117</v>
      </c>
      <c r="AX75" s="140" t="s">
        <v>472</v>
      </c>
      <c r="AY75" s="215">
        <v>45323</v>
      </c>
      <c r="AZ75" s="214">
        <v>45689</v>
      </c>
      <c r="BA75" s="241">
        <v>52493549</v>
      </c>
      <c r="BB75" s="142" t="s">
        <v>589</v>
      </c>
      <c r="BC75" s="143">
        <v>3118830</v>
      </c>
      <c r="BD75" s="143">
        <v>3203001319</v>
      </c>
      <c r="BE75" s="129" t="s">
        <v>513</v>
      </c>
      <c r="BF75" s="129" t="s">
        <v>590</v>
      </c>
      <c r="BG75" s="256"/>
      <c r="BH75" s="142"/>
      <c r="BI75" s="143"/>
      <c r="BJ75" s="129"/>
      <c r="BK75" s="211"/>
      <c r="BL75" s="152"/>
      <c r="BM75" s="152"/>
      <c r="BN75" s="157"/>
      <c r="BO75" s="211"/>
      <c r="BP75" s="211"/>
      <c r="BQ75" s="146">
        <v>410</v>
      </c>
      <c r="BR75" s="211"/>
      <c r="BS75" s="211" t="s">
        <v>1587</v>
      </c>
      <c r="BT75" s="211"/>
      <c r="BU75" s="211" t="s">
        <v>1651</v>
      </c>
      <c r="BV75" s="210"/>
      <c r="BW75" s="209" t="s">
        <v>1583</v>
      </c>
      <c r="BX75" s="211"/>
      <c r="BY75" s="211"/>
      <c r="BZ75" s="211"/>
      <c r="CA75" s="255"/>
      <c r="CB75" s="191" t="s">
        <v>463</v>
      </c>
    </row>
    <row r="76" spans="1:80" ht="13.5" customHeight="1" x14ac:dyDescent="0.3">
      <c r="A76" s="219"/>
      <c r="B76" s="147" t="s">
        <v>463</v>
      </c>
      <c r="C76" s="238">
        <v>414</v>
      </c>
      <c r="D76" s="218" t="s">
        <v>2274</v>
      </c>
      <c r="E76" s="145" t="s">
        <v>591</v>
      </c>
      <c r="F76" s="218">
        <v>1010003155</v>
      </c>
      <c r="G76" s="218" t="s">
        <v>1567</v>
      </c>
      <c r="H76" s="218" t="s">
        <v>1770</v>
      </c>
      <c r="I76" s="218">
        <v>3005184215</v>
      </c>
      <c r="J76" s="217">
        <v>44635</v>
      </c>
      <c r="K76" s="129"/>
      <c r="L76" s="129"/>
      <c r="M76" s="129"/>
      <c r="N76" s="130"/>
      <c r="O76" s="130"/>
      <c r="P76" s="130"/>
      <c r="Q76" s="132"/>
      <c r="R76" s="132"/>
      <c r="S76" s="155"/>
      <c r="T76" s="155"/>
      <c r="U76" s="130"/>
      <c r="V76" s="130"/>
      <c r="W76" s="130"/>
      <c r="X76" s="129"/>
      <c r="Y76" s="133"/>
      <c r="Z76" s="133"/>
      <c r="AA76" s="132"/>
      <c r="AB76" s="156"/>
      <c r="AC76" s="134"/>
      <c r="AD76" s="135"/>
      <c r="AE76" s="130"/>
      <c r="AF76" s="136"/>
      <c r="AG76" s="137"/>
      <c r="AH76" s="135"/>
      <c r="AI76" s="132"/>
      <c r="AJ76" s="136"/>
      <c r="AK76" s="138"/>
      <c r="AL76" s="216"/>
      <c r="AM76" s="129"/>
      <c r="AN76" s="136"/>
      <c r="AO76" s="138"/>
      <c r="AP76" s="139"/>
      <c r="AQ76" s="211"/>
      <c r="AR76" s="136"/>
      <c r="AS76" s="137"/>
      <c r="AT76" s="140"/>
      <c r="AU76" s="127"/>
      <c r="AV76" s="138"/>
      <c r="AW76" s="135"/>
      <c r="AX76" s="140"/>
      <c r="AY76" s="215"/>
      <c r="AZ76" s="214"/>
      <c r="BA76" s="241"/>
      <c r="BB76" s="142"/>
      <c r="BC76" s="143"/>
      <c r="BD76" s="143"/>
      <c r="BE76" s="129"/>
      <c r="BF76" s="129"/>
      <c r="BG76" s="256"/>
      <c r="BH76" s="142"/>
      <c r="BI76" s="143"/>
      <c r="BJ76" s="129"/>
      <c r="BK76" s="211"/>
      <c r="BL76" s="152"/>
      <c r="BM76" s="152"/>
      <c r="BN76" s="157"/>
      <c r="BO76" s="211"/>
      <c r="BP76" s="211"/>
      <c r="BQ76" s="146"/>
      <c r="BR76" s="211"/>
      <c r="BS76" s="211"/>
      <c r="BT76" s="211"/>
      <c r="BU76" s="211"/>
      <c r="BV76" s="210"/>
      <c r="BW76" s="209"/>
      <c r="BX76" s="211"/>
      <c r="BY76" s="211"/>
      <c r="BZ76" s="211"/>
      <c r="CA76" s="255"/>
    </row>
    <row r="77" spans="1:80" ht="13.5" customHeight="1" x14ac:dyDescent="0.3">
      <c r="A77" s="219">
        <v>67</v>
      </c>
      <c r="B77" s="147" t="s">
        <v>463</v>
      </c>
      <c r="C77" s="238">
        <v>412</v>
      </c>
      <c r="D77" s="218" t="s">
        <v>835</v>
      </c>
      <c r="E77" s="145" t="s">
        <v>591</v>
      </c>
      <c r="F77" s="218">
        <v>80015041</v>
      </c>
      <c r="G77" s="218" t="s">
        <v>1769</v>
      </c>
      <c r="H77" s="218" t="s">
        <v>1768</v>
      </c>
      <c r="I77" s="218">
        <v>3002383800</v>
      </c>
      <c r="J77" s="217">
        <v>42200</v>
      </c>
      <c r="K77" s="129" t="s">
        <v>452</v>
      </c>
      <c r="L77" s="129" t="s">
        <v>697</v>
      </c>
      <c r="M77" s="129" t="s">
        <v>453</v>
      </c>
      <c r="N77" s="130">
        <v>7200</v>
      </c>
      <c r="O77" s="130">
        <v>2019</v>
      </c>
      <c r="P77" s="130">
        <v>2019</v>
      </c>
      <c r="Q77" s="129" t="s">
        <v>454</v>
      </c>
      <c r="R77" s="129" t="s">
        <v>455</v>
      </c>
      <c r="S77" s="131" t="s">
        <v>836</v>
      </c>
      <c r="T77" s="132" t="s">
        <v>837</v>
      </c>
      <c r="U77" s="130">
        <v>47</v>
      </c>
      <c r="V77" s="130">
        <v>47</v>
      </c>
      <c r="W77" s="130">
        <v>3</v>
      </c>
      <c r="X77" s="132" t="s">
        <v>456</v>
      </c>
      <c r="Y77" s="133">
        <v>43704</v>
      </c>
      <c r="Z77" s="133">
        <v>43699</v>
      </c>
      <c r="AA77" s="132" t="s">
        <v>469</v>
      </c>
      <c r="AB77" s="130">
        <v>10019040124</v>
      </c>
      <c r="AC77" s="134">
        <v>47</v>
      </c>
      <c r="AD77" s="135">
        <v>379777</v>
      </c>
      <c r="AE77" s="130" t="s">
        <v>458</v>
      </c>
      <c r="AF77" s="136">
        <v>45146</v>
      </c>
      <c r="AG77" s="137">
        <v>45877</v>
      </c>
      <c r="AH77" s="135">
        <v>11101000608</v>
      </c>
      <c r="AI77" s="132" t="s">
        <v>459</v>
      </c>
      <c r="AJ77" s="136">
        <v>45347</v>
      </c>
      <c r="AK77" s="138">
        <v>45713</v>
      </c>
      <c r="AL77" s="216">
        <v>13061001309</v>
      </c>
      <c r="AM77" s="129" t="s">
        <v>459</v>
      </c>
      <c r="AN77" s="136">
        <v>45481</v>
      </c>
      <c r="AO77" s="138">
        <v>45846</v>
      </c>
      <c r="AP77" s="139">
        <v>9310007300002</v>
      </c>
      <c r="AQ77" s="211" t="s">
        <v>484</v>
      </c>
      <c r="AR77" s="136">
        <v>45513</v>
      </c>
      <c r="AS77" s="137">
        <v>45883</v>
      </c>
      <c r="AT77" s="140" t="s">
        <v>1658</v>
      </c>
      <c r="AU77" s="127">
        <v>45456</v>
      </c>
      <c r="AV77" s="138">
        <v>45516</v>
      </c>
      <c r="AW77" s="135">
        <v>167998697</v>
      </c>
      <c r="AX77" s="140" t="s">
        <v>472</v>
      </c>
      <c r="AY77" s="215">
        <v>45163</v>
      </c>
      <c r="AZ77" s="214">
        <v>45529</v>
      </c>
      <c r="BA77" s="235">
        <v>52493549</v>
      </c>
      <c r="BB77" s="142" t="s">
        <v>589</v>
      </c>
      <c r="BC77" s="143">
        <v>3118830</v>
      </c>
      <c r="BD77" s="143">
        <v>3203001319</v>
      </c>
      <c r="BE77" s="129" t="s">
        <v>513</v>
      </c>
      <c r="BF77" s="129" t="s">
        <v>590</v>
      </c>
      <c r="BG77" s="212"/>
      <c r="BH77" s="142"/>
      <c r="BI77" s="143"/>
      <c r="BJ77" s="211"/>
      <c r="BK77" s="211"/>
      <c r="BL77" s="212"/>
      <c r="BM77" s="142"/>
      <c r="BN77" s="143"/>
      <c r="BO77" s="211"/>
      <c r="BP77" s="211"/>
      <c r="BQ77" s="146">
        <v>412</v>
      </c>
      <c r="BR77" s="146"/>
      <c r="BS77" s="211" t="s">
        <v>1587</v>
      </c>
      <c r="BT77" s="211"/>
      <c r="BU77" s="211" t="s">
        <v>1651</v>
      </c>
      <c r="BV77" s="210"/>
      <c r="BW77" s="209" t="s">
        <v>1583</v>
      </c>
      <c r="BX77" s="209"/>
      <c r="BY77" s="209"/>
      <c r="BZ77" s="209"/>
      <c r="CA77" s="208"/>
      <c r="CB77" s="191" t="s">
        <v>463</v>
      </c>
    </row>
    <row r="78" spans="1:80" ht="13.5" customHeight="1" x14ac:dyDescent="0.3">
      <c r="A78" s="219">
        <v>67</v>
      </c>
      <c r="B78" s="147" t="s">
        <v>463</v>
      </c>
      <c r="C78" s="238"/>
      <c r="D78" s="218" t="s">
        <v>835</v>
      </c>
      <c r="E78" s="145" t="s">
        <v>591</v>
      </c>
      <c r="F78" s="218">
        <v>5970569</v>
      </c>
      <c r="G78" s="218" t="s">
        <v>1546</v>
      </c>
      <c r="H78" s="218" t="s">
        <v>1767</v>
      </c>
      <c r="I78" s="218">
        <v>3115313145</v>
      </c>
      <c r="J78" s="217">
        <v>44183</v>
      </c>
      <c r="K78" s="129" t="s">
        <v>452</v>
      </c>
      <c r="L78" s="129" t="s">
        <v>697</v>
      </c>
      <c r="M78" s="129" t="s">
        <v>453</v>
      </c>
      <c r="N78" s="130">
        <v>7200</v>
      </c>
      <c r="O78" s="130">
        <v>2019</v>
      </c>
      <c r="P78" s="130">
        <v>2019</v>
      </c>
      <c r="Q78" s="129" t="s">
        <v>454</v>
      </c>
      <c r="R78" s="129" t="s">
        <v>455</v>
      </c>
      <c r="S78" s="131" t="s">
        <v>836</v>
      </c>
      <c r="T78" s="132" t="s">
        <v>837</v>
      </c>
      <c r="U78" s="130">
        <v>47</v>
      </c>
      <c r="V78" s="130">
        <v>47</v>
      </c>
      <c r="W78" s="130">
        <v>3</v>
      </c>
      <c r="X78" s="132" t="s">
        <v>456</v>
      </c>
      <c r="Y78" s="133">
        <v>43704</v>
      </c>
      <c r="Z78" s="133">
        <v>43699</v>
      </c>
      <c r="AA78" s="132" t="s">
        <v>469</v>
      </c>
      <c r="AB78" s="130">
        <v>10019040124</v>
      </c>
      <c r="AC78" s="134">
        <v>47</v>
      </c>
      <c r="AD78" s="135">
        <v>379777</v>
      </c>
      <c r="AE78" s="130" t="s">
        <v>458</v>
      </c>
      <c r="AF78" s="136">
        <v>45146</v>
      </c>
      <c r="AG78" s="137">
        <v>45877</v>
      </c>
      <c r="AH78" s="135">
        <v>11101000608</v>
      </c>
      <c r="AI78" s="132" t="s">
        <v>459</v>
      </c>
      <c r="AJ78" s="136">
        <v>45347</v>
      </c>
      <c r="AK78" s="138">
        <v>45713</v>
      </c>
      <c r="AL78" s="216">
        <v>13061001309</v>
      </c>
      <c r="AM78" s="129" t="s">
        <v>459</v>
      </c>
      <c r="AN78" s="136">
        <v>45481</v>
      </c>
      <c r="AO78" s="138">
        <v>45846</v>
      </c>
      <c r="AP78" s="139">
        <v>9310007300002</v>
      </c>
      <c r="AQ78" s="211" t="s">
        <v>484</v>
      </c>
      <c r="AR78" s="136">
        <v>45513</v>
      </c>
      <c r="AS78" s="137">
        <v>45883</v>
      </c>
      <c r="AT78" s="140" t="s">
        <v>1658</v>
      </c>
      <c r="AU78" s="127">
        <v>45456</v>
      </c>
      <c r="AV78" s="138">
        <v>45516</v>
      </c>
      <c r="AW78" s="135">
        <v>167998697</v>
      </c>
      <c r="AX78" s="140" t="s">
        <v>472</v>
      </c>
      <c r="AY78" s="215">
        <v>45163</v>
      </c>
      <c r="AZ78" s="214">
        <v>45529</v>
      </c>
      <c r="BA78" s="235">
        <v>52493549</v>
      </c>
      <c r="BB78" s="142" t="s">
        <v>589</v>
      </c>
      <c r="BC78" s="143">
        <v>3118830</v>
      </c>
      <c r="BD78" s="143">
        <v>3203001319</v>
      </c>
      <c r="BE78" s="129" t="s">
        <v>513</v>
      </c>
      <c r="BF78" s="129" t="s">
        <v>590</v>
      </c>
      <c r="BG78" s="212"/>
      <c r="BH78" s="142"/>
      <c r="BI78" s="143"/>
      <c r="BJ78" s="211"/>
      <c r="BK78" s="211"/>
      <c r="BL78" s="212"/>
      <c r="BM78" s="142"/>
      <c r="BN78" s="143"/>
      <c r="BO78" s="211"/>
      <c r="BP78" s="211"/>
      <c r="BQ78" s="146">
        <v>412</v>
      </c>
      <c r="BR78" s="146"/>
      <c r="BS78" s="211" t="s">
        <v>1587</v>
      </c>
      <c r="BT78" s="211"/>
      <c r="BU78" s="211" t="s">
        <v>1651</v>
      </c>
      <c r="BV78" s="210"/>
      <c r="BW78" s="209" t="s">
        <v>1583</v>
      </c>
      <c r="BX78" s="209"/>
      <c r="BY78" s="209"/>
      <c r="BZ78" s="209"/>
      <c r="CA78" s="208"/>
      <c r="CB78" s="191" t="s">
        <v>463</v>
      </c>
    </row>
    <row r="79" spans="1:80" ht="13.5" customHeight="1" x14ac:dyDescent="0.3">
      <c r="A79" s="219">
        <v>68</v>
      </c>
      <c r="B79" s="147" t="s">
        <v>463</v>
      </c>
      <c r="C79" s="146">
        <v>416</v>
      </c>
      <c r="D79" s="218" t="s">
        <v>838</v>
      </c>
      <c r="E79" s="145" t="s">
        <v>462</v>
      </c>
      <c r="F79" s="218">
        <v>11432538</v>
      </c>
      <c r="G79" s="218" t="s">
        <v>1766</v>
      </c>
      <c r="H79" s="218" t="s">
        <v>1765</v>
      </c>
      <c r="I79" s="218">
        <v>3192295127</v>
      </c>
      <c r="J79" s="217">
        <v>45146</v>
      </c>
      <c r="K79" s="129" t="s">
        <v>478</v>
      </c>
      <c r="L79" s="129" t="s">
        <v>479</v>
      </c>
      <c r="M79" s="129" t="s">
        <v>453</v>
      </c>
      <c r="N79" s="130">
        <v>2476</v>
      </c>
      <c r="O79" s="130">
        <v>2010</v>
      </c>
      <c r="P79" s="130">
        <v>2011</v>
      </c>
      <c r="Q79" s="129" t="s">
        <v>480</v>
      </c>
      <c r="R79" s="129" t="s">
        <v>481</v>
      </c>
      <c r="S79" s="131" t="s">
        <v>839</v>
      </c>
      <c r="T79" s="132" t="s">
        <v>840</v>
      </c>
      <c r="U79" s="130">
        <v>12</v>
      </c>
      <c r="V79" s="130">
        <v>12</v>
      </c>
      <c r="W79" s="130">
        <v>2</v>
      </c>
      <c r="X79" s="132" t="s">
        <v>456</v>
      </c>
      <c r="Y79" s="133">
        <v>41288</v>
      </c>
      <c r="Z79" s="133">
        <v>40465</v>
      </c>
      <c r="AA79" s="132" t="s">
        <v>595</v>
      </c>
      <c r="AB79" s="130">
        <v>10012841643</v>
      </c>
      <c r="AC79" s="134">
        <v>12</v>
      </c>
      <c r="AD79" s="135">
        <v>331536</v>
      </c>
      <c r="AE79" s="130" t="s">
        <v>458</v>
      </c>
      <c r="AF79" s="136">
        <v>44875</v>
      </c>
      <c r="AG79" s="137">
        <v>45606</v>
      </c>
      <c r="AH79" s="135">
        <v>11101000608</v>
      </c>
      <c r="AI79" s="132" t="s">
        <v>459</v>
      </c>
      <c r="AJ79" s="136">
        <v>45347</v>
      </c>
      <c r="AK79" s="138">
        <v>45713</v>
      </c>
      <c r="AL79" s="216">
        <v>13061001309</v>
      </c>
      <c r="AM79" s="129" t="s">
        <v>459</v>
      </c>
      <c r="AN79" s="136">
        <v>45481</v>
      </c>
      <c r="AO79" s="138">
        <v>45846</v>
      </c>
      <c r="AP79" s="139">
        <v>4308004510281000</v>
      </c>
      <c r="AQ79" s="211" t="s">
        <v>539</v>
      </c>
      <c r="AR79" s="136">
        <v>45224</v>
      </c>
      <c r="AS79" s="137">
        <v>45589</v>
      </c>
      <c r="AT79" s="140" t="s">
        <v>1658</v>
      </c>
      <c r="AU79" s="127">
        <v>45408</v>
      </c>
      <c r="AV79" s="138">
        <v>45468</v>
      </c>
      <c r="AW79" s="135">
        <v>169986974</v>
      </c>
      <c r="AX79" s="140" t="s">
        <v>522</v>
      </c>
      <c r="AY79" s="215">
        <v>45263</v>
      </c>
      <c r="AZ79" s="214">
        <v>45629</v>
      </c>
      <c r="BA79" s="235">
        <v>30290146</v>
      </c>
      <c r="BB79" s="142" t="s">
        <v>841</v>
      </c>
      <c r="BC79" s="143">
        <v>4753998</v>
      </c>
      <c r="BD79" s="143">
        <v>3207022421</v>
      </c>
      <c r="BE79" s="129" t="s">
        <v>842</v>
      </c>
      <c r="BF79" s="129" t="s">
        <v>843</v>
      </c>
      <c r="BG79" s="212"/>
      <c r="BH79" s="142"/>
      <c r="BI79" s="143"/>
      <c r="BJ79" s="211"/>
      <c r="BK79" s="211"/>
      <c r="BL79" s="212"/>
      <c r="BM79" s="142"/>
      <c r="BN79" s="143"/>
      <c r="BO79" s="211"/>
      <c r="BP79" s="211"/>
      <c r="BQ79" s="146">
        <v>416</v>
      </c>
      <c r="BR79" s="146"/>
      <c r="BS79" s="211"/>
      <c r="BT79" s="211"/>
      <c r="BU79" s="211" t="s">
        <v>1584</v>
      </c>
      <c r="BV79" s="210"/>
      <c r="BW79" s="209" t="s">
        <v>1583</v>
      </c>
      <c r="BX79" s="209"/>
      <c r="BY79" s="209"/>
      <c r="BZ79" s="209"/>
      <c r="CA79" s="208"/>
      <c r="CB79" s="191" t="s">
        <v>463</v>
      </c>
    </row>
    <row r="80" spans="1:80" ht="13.5" customHeight="1" x14ac:dyDescent="0.3">
      <c r="A80" s="219">
        <v>69</v>
      </c>
      <c r="B80" s="147" t="s">
        <v>463</v>
      </c>
      <c r="C80" s="238">
        <v>419</v>
      </c>
      <c r="D80" s="218" t="s">
        <v>844</v>
      </c>
      <c r="E80" s="145" t="s">
        <v>462</v>
      </c>
      <c r="F80" s="218">
        <v>7481547</v>
      </c>
      <c r="G80" s="218" t="s">
        <v>1764</v>
      </c>
      <c r="H80" s="218" t="s">
        <v>1763</v>
      </c>
      <c r="I80" s="218" t="s">
        <v>1762</v>
      </c>
      <c r="J80" s="217"/>
      <c r="K80" s="129" t="s">
        <v>845</v>
      </c>
      <c r="L80" s="129" t="s">
        <v>846</v>
      </c>
      <c r="M80" s="129" t="s">
        <v>453</v>
      </c>
      <c r="N80" s="130">
        <v>5193</v>
      </c>
      <c r="O80" s="130">
        <v>2015</v>
      </c>
      <c r="P80" s="130">
        <v>2016</v>
      </c>
      <c r="Q80" s="129" t="s">
        <v>454</v>
      </c>
      <c r="R80" s="129" t="s">
        <v>455</v>
      </c>
      <c r="S80" s="131" t="s">
        <v>847</v>
      </c>
      <c r="T80" s="132" t="s">
        <v>848</v>
      </c>
      <c r="U80" s="130">
        <v>42</v>
      </c>
      <c r="V80" s="130">
        <v>40</v>
      </c>
      <c r="W80" s="130">
        <v>1</v>
      </c>
      <c r="X80" s="132" t="s">
        <v>456</v>
      </c>
      <c r="Y80" s="133">
        <v>42325</v>
      </c>
      <c r="Z80" s="133">
        <v>42305</v>
      </c>
      <c r="AA80" s="132" t="s">
        <v>469</v>
      </c>
      <c r="AB80" s="130">
        <v>10017263218</v>
      </c>
      <c r="AC80" s="134">
        <v>41</v>
      </c>
      <c r="AD80" s="135">
        <v>395317</v>
      </c>
      <c r="AE80" s="130" t="s">
        <v>458</v>
      </c>
      <c r="AF80" s="136">
        <v>45251</v>
      </c>
      <c r="AG80" s="137">
        <v>45982</v>
      </c>
      <c r="AH80" s="135">
        <v>11101000608</v>
      </c>
      <c r="AI80" s="132" t="s">
        <v>459</v>
      </c>
      <c r="AJ80" s="136">
        <v>45347</v>
      </c>
      <c r="AK80" s="138">
        <v>45713</v>
      </c>
      <c r="AL80" s="216">
        <v>13061001309</v>
      </c>
      <c r="AM80" s="129" t="s">
        <v>459</v>
      </c>
      <c r="AN80" s="136">
        <v>45481</v>
      </c>
      <c r="AO80" s="138">
        <v>45846</v>
      </c>
      <c r="AP80" s="139">
        <v>86490320</v>
      </c>
      <c r="AQ80" s="211" t="s">
        <v>763</v>
      </c>
      <c r="AR80" s="136">
        <v>45187</v>
      </c>
      <c r="AS80" s="137">
        <v>45552</v>
      </c>
      <c r="AT80" s="140"/>
      <c r="AU80" s="136" t="s">
        <v>1593</v>
      </c>
      <c r="AV80" s="138" t="s">
        <v>1593</v>
      </c>
      <c r="AW80" s="135">
        <v>169585567</v>
      </c>
      <c r="AX80" s="140" t="s">
        <v>850</v>
      </c>
      <c r="AY80" s="215">
        <v>45244</v>
      </c>
      <c r="AZ80" s="214">
        <v>45610</v>
      </c>
      <c r="BA80" s="235">
        <v>37935660</v>
      </c>
      <c r="BB80" s="142" t="s">
        <v>851</v>
      </c>
      <c r="BC80" s="143">
        <v>6201148</v>
      </c>
      <c r="BD80" s="143">
        <v>3106983732</v>
      </c>
      <c r="BE80" s="129" t="s">
        <v>852</v>
      </c>
      <c r="BF80" s="129" t="s">
        <v>853</v>
      </c>
      <c r="BG80" s="212">
        <v>71650442</v>
      </c>
      <c r="BH80" s="142" t="s">
        <v>854</v>
      </c>
      <c r="BI80" s="143">
        <v>31058120866</v>
      </c>
      <c r="BJ80" s="211" t="s">
        <v>855</v>
      </c>
      <c r="BK80" s="211" t="s">
        <v>856</v>
      </c>
      <c r="BL80" s="212"/>
      <c r="BM80" s="142"/>
      <c r="BN80" s="143"/>
      <c r="BO80" s="211"/>
      <c r="BP80" s="211"/>
      <c r="BQ80" s="146">
        <v>419</v>
      </c>
      <c r="BR80" s="146"/>
      <c r="BS80" s="211"/>
      <c r="BT80" s="209"/>
      <c r="BU80" s="211" t="s">
        <v>1651</v>
      </c>
      <c r="BV80" s="210"/>
      <c r="BW80" s="209" t="s">
        <v>1600</v>
      </c>
      <c r="BX80" s="209"/>
      <c r="BY80" s="209"/>
      <c r="BZ80" s="209"/>
      <c r="CA80" s="208"/>
      <c r="CB80" s="191" t="s">
        <v>463</v>
      </c>
    </row>
    <row r="81" spans="1:80" ht="13.5" customHeight="1" x14ac:dyDescent="0.3">
      <c r="A81" s="219">
        <v>200</v>
      </c>
      <c r="B81" s="231" t="s">
        <v>463</v>
      </c>
      <c r="C81" s="146">
        <v>421</v>
      </c>
      <c r="D81" s="230" t="s">
        <v>1509</v>
      </c>
      <c r="E81" s="145" t="s">
        <v>462</v>
      </c>
      <c r="F81" s="218">
        <v>79404121</v>
      </c>
      <c r="G81" s="218" t="s">
        <v>1466</v>
      </c>
      <c r="H81" s="218" t="s">
        <v>1468</v>
      </c>
      <c r="I81" s="218">
        <v>79404121</v>
      </c>
      <c r="J81" s="217">
        <v>45223</v>
      </c>
      <c r="K81" s="129" t="s">
        <v>478</v>
      </c>
      <c r="L81" s="148" t="s">
        <v>479</v>
      </c>
      <c r="M81" s="148" t="s">
        <v>453</v>
      </c>
      <c r="N81" s="145">
        <v>2476</v>
      </c>
      <c r="O81" s="145">
        <v>2011</v>
      </c>
      <c r="P81" s="145">
        <v>2011</v>
      </c>
      <c r="Q81" s="148" t="s">
        <v>480</v>
      </c>
      <c r="R81" s="148" t="s">
        <v>481</v>
      </c>
      <c r="S81" s="149" t="s">
        <v>1510</v>
      </c>
      <c r="T81" s="142" t="s">
        <v>1511</v>
      </c>
      <c r="U81" s="145">
        <v>12</v>
      </c>
      <c r="V81" s="145">
        <v>12</v>
      </c>
      <c r="W81" s="145">
        <v>2</v>
      </c>
      <c r="X81" s="142" t="s">
        <v>456</v>
      </c>
      <c r="Y81" s="141">
        <v>45398</v>
      </c>
      <c r="Z81" s="141">
        <v>40626</v>
      </c>
      <c r="AA81" s="142" t="s">
        <v>595</v>
      </c>
      <c r="AB81" s="145">
        <v>10016761959</v>
      </c>
      <c r="AC81" s="150">
        <v>12</v>
      </c>
      <c r="AD81" s="135">
        <v>426949</v>
      </c>
      <c r="AE81" s="130" t="s">
        <v>458</v>
      </c>
      <c r="AF81" s="136">
        <v>45398</v>
      </c>
      <c r="AG81" s="137">
        <v>46128</v>
      </c>
      <c r="AH81" s="135">
        <v>11101000608</v>
      </c>
      <c r="AI81" s="132" t="s">
        <v>459</v>
      </c>
      <c r="AJ81" s="136">
        <v>45373</v>
      </c>
      <c r="AK81" s="138">
        <v>45713</v>
      </c>
      <c r="AL81" s="216">
        <v>13061001309</v>
      </c>
      <c r="AM81" s="129" t="s">
        <v>459</v>
      </c>
      <c r="AN81" s="136">
        <v>45481</v>
      </c>
      <c r="AO81" s="138">
        <v>45846</v>
      </c>
      <c r="AP81" s="139">
        <v>10675700063410</v>
      </c>
      <c r="AQ81" s="211" t="s">
        <v>460</v>
      </c>
      <c r="AR81" s="136">
        <v>45246</v>
      </c>
      <c r="AS81" s="137">
        <v>45611</v>
      </c>
      <c r="AT81" s="140"/>
      <c r="AU81" s="136" t="s">
        <v>1593</v>
      </c>
      <c r="AV81" s="138" t="s">
        <v>1593</v>
      </c>
      <c r="AW81" s="135">
        <v>169576836</v>
      </c>
      <c r="AX81" s="140" t="s">
        <v>485</v>
      </c>
      <c r="AY81" s="215">
        <v>45242</v>
      </c>
      <c r="AZ81" s="253">
        <v>45608</v>
      </c>
      <c r="BA81" s="308">
        <v>79404121</v>
      </c>
      <c r="BB81" s="142" t="s">
        <v>1466</v>
      </c>
      <c r="BC81" s="158">
        <v>3142782033</v>
      </c>
      <c r="BD81" s="158">
        <v>3142782033</v>
      </c>
      <c r="BE81" s="158" t="s">
        <v>1467</v>
      </c>
      <c r="BF81" s="152" t="s">
        <v>1468</v>
      </c>
      <c r="BG81" s="174">
        <v>51744669</v>
      </c>
      <c r="BH81" s="174" t="s">
        <v>1512</v>
      </c>
      <c r="BI81" s="174">
        <v>3115728174</v>
      </c>
      <c r="BJ81" s="174" t="s">
        <v>1513</v>
      </c>
      <c r="BK81" s="174" t="s">
        <v>1514</v>
      </c>
      <c r="BL81" s="174"/>
      <c r="BM81" s="174"/>
      <c r="BN81" s="174"/>
      <c r="BO81" s="174"/>
      <c r="BP81" s="174"/>
      <c r="BQ81" s="146">
        <v>421</v>
      </c>
      <c r="BR81" s="146"/>
      <c r="BS81" s="228"/>
      <c r="BT81" s="228"/>
      <c r="BU81" s="228"/>
      <c r="BV81" s="227"/>
      <c r="BW81" s="209" t="s">
        <v>1600</v>
      </c>
      <c r="BX81" s="226"/>
      <c r="BY81" s="226"/>
      <c r="BZ81" s="226"/>
      <c r="CA81" s="225"/>
      <c r="CB81" s="191" t="s">
        <v>463</v>
      </c>
    </row>
    <row r="82" spans="1:80" ht="13.5" customHeight="1" x14ac:dyDescent="0.3">
      <c r="A82" s="219">
        <v>70</v>
      </c>
      <c r="B82" s="147" t="s">
        <v>463</v>
      </c>
      <c r="C82" s="238">
        <v>422</v>
      </c>
      <c r="D82" s="218" t="s">
        <v>857</v>
      </c>
      <c r="E82" s="145" t="s">
        <v>462</v>
      </c>
      <c r="F82" s="218">
        <v>19469611</v>
      </c>
      <c r="G82" s="218" t="s">
        <v>1537</v>
      </c>
      <c r="H82" s="218" t="s">
        <v>864</v>
      </c>
      <c r="I82" s="218">
        <v>3112088657</v>
      </c>
      <c r="J82" s="217"/>
      <c r="K82" s="129" t="s">
        <v>858</v>
      </c>
      <c r="L82" s="129" t="s">
        <v>859</v>
      </c>
      <c r="M82" s="129" t="s">
        <v>453</v>
      </c>
      <c r="N82" s="130">
        <v>6700</v>
      </c>
      <c r="O82" s="130">
        <v>2014</v>
      </c>
      <c r="P82" s="130">
        <v>2014</v>
      </c>
      <c r="Q82" s="129" t="s">
        <v>537</v>
      </c>
      <c r="R82" s="129" t="s">
        <v>455</v>
      </c>
      <c r="S82" s="131">
        <v>87595220</v>
      </c>
      <c r="T82" s="132" t="s">
        <v>860</v>
      </c>
      <c r="U82" s="130">
        <v>43</v>
      </c>
      <c r="V82" s="130">
        <v>40</v>
      </c>
      <c r="W82" s="130">
        <v>1</v>
      </c>
      <c r="X82" s="132" t="s">
        <v>456</v>
      </c>
      <c r="Y82" s="133">
        <v>41918</v>
      </c>
      <c r="Z82" s="133">
        <v>41906</v>
      </c>
      <c r="AA82" s="132" t="s">
        <v>457</v>
      </c>
      <c r="AB82" s="130">
        <v>10008132506</v>
      </c>
      <c r="AC82" s="134">
        <v>43</v>
      </c>
      <c r="AD82" s="135">
        <v>426228</v>
      </c>
      <c r="AE82" s="130" t="s">
        <v>458</v>
      </c>
      <c r="AF82" s="136">
        <v>45398</v>
      </c>
      <c r="AG82" s="137">
        <v>46128</v>
      </c>
      <c r="AH82" s="135">
        <v>11101000608</v>
      </c>
      <c r="AI82" s="132" t="s">
        <v>459</v>
      </c>
      <c r="AJ82" s="136">
        <v>45347</v>
      </c>
      <c r="AK82" s="138">
        <v>45713</v>
      </c>
      <c r="AL82" s="216">
        <v>13061001309</v>
      </c>
      <c r="AM82" s="129" t="s">
        <v>459</v>
      </c>
      <c r="AN82" s="136">
        <v>45481</v>
      </c>
      <c r="AO82" s="138">
        <v>45846</v>
      </c>
      <c r="AP82" s="139">
        <v>36228063</v>
      </c>
      <c r="AQ82" s="211" t="s">
        <v>700</v>
      </c>
      <c r="AR82" s="136">
        <v>45194</v>
      </c>
      <c r="AS82" s="137">
        <v>45559</v>
      </c>
      <c r="AT82" s="140" t="s">
        <v>472</v>
      </c>
      <c r="AU82" s="127">
        <v>45343</v>
      </c>
      <c r="AV82" s="138">
        <v>45403</v>
      </c>
      <c r="AW82" s="135">
        <v>168637280</v>
      </c>
      <c r="AX82" s="140" t="s">
        <v>861</v>
      </c>
      <c r="AY82" s="215">
        <v>45195</v>
      </c>
      <c r="AZ82" s="214">
        <v>45561</v>
      </c>
      <c r="BA82" s="235">
        <v>19469611</v>
      </c>
      <c r="BB82" s="142" t="s">
        <v>862</v>
      </c>
      <c r="BC82" s="143">
        <v>7271613</v>
      </c>
      <c r="BD82" s="143">
        <v>3112088657</v>
      </c>
      <c r="BE82" s="129" t="s">
        <v>863</v>
      </c>
      <c r="BF82" s="129" t="s">
        <v>864</v>
      </c>
      <c r="BG82" s="212">
        <v>860067203</v>
      </c>
      <c r="BH82" s="142" t="s">
        <v>865</v>
      </c>
      <c r="BI82" s="143"/>
      <c r="BJ82" s="132"/>
      <c r="BK82" s="211"/>
      <c r="BL82" s="212"/>
      <c r="BM82" s="142"/>
      <c r="BN82" s="143"/>
      <c r="BO82" s="211"/>
      <c r="BP82" s="211"/>
      <c r="BQ82" s="146">
        <v>422</v>
      </c>
      <c r="BR82" s="146"/>
      <c r="BS82" s="211" t="s">
        <v>1587</v>
      </c>
      <c r="BT82" s="211"/>
      <c r="BU82" s="211" t="s">
        <v>1651</v>
      </c>
      <c r="BV82" s="210"/>
      <c r="BW82" s="209" t="s">
        <v>1600</v>
      </c>
      <c r="BX82" s="209"/>
      <c r="BY82" s="209"/>
      <c r="BZ82" s="209"/>
      <c r="CA82" s="208"/>
      <c r="CB82" s="191" t="s">
        <v>463</v>
      </c>
    </row>
    <row r="83" spans="1:80" ht="13.5" customHeight="1" x14ac:dyDescent="0.3">
      <c r="A83" s="219">
        <v>73</v>
      </c>
      <c r="B83" s="147" t="s">
        <v>463</v>
      </c>
      <c r="C83" s="238">
        <v>425</v>
      </c>
      <c r="D83" s="218" t="s">
        <v>867</v>
      </c>
      <c r="E83" s="145" t="s">
        <v>462</v>
      </c>
      <c r="F83" s="218">
        <v>1061831</v>
      </c>
      <c r="G83" s="218" t="s">
        <v>874</v>
      </c>
      <c r="H83" s="218" t="s">
        <v>1761</v>
      </c>
      <c r="I83" s="218">
        <v>3102751658</v>
      </c>
      <c r="J83" s="217">
        <v>40544</v>
      </c>
      <c r="K83" s="129" t="s">
        <v>465</v>
      </c>
      <c r="L83" s="129" t="s">
        <v>466</v>
      </c>
      <c r="M83" s="129" t="s">
        <v>453</v>
      </c>
      <c r="N83" s="130">
        <v>5123</v>
      </c>
      <c r="O83" s="130">
        <v>2016</v>
      </c>
      <c r="P83" s="130">
        <v>2017</v>
      </c>
      <c r="Q83" s="129" t="s">
        <v>454</v>
      </c>
      <c r="R83" s="129" t="s">
        <v>455</v>
      </c>
      <c r="S83" s="131" t="s">
        <v>868</v>
      </c>
      <c r="T83" s="132" t="s">
        <v>869</v>
      </c>
      <c r="U83" s="130">
        <v>46</v>
      </c>
      <c r="V83" s="130">
        <v>40</v>
      </c>
      <c r="W83" s="130">
        <v>2</v>
      </c>
      <c r="X83" s="132" t="s">
        <v>456</v>
      </c>
      <c r="Y83" s="133">
        <v>42726</v>
      </c>
      <c r="Z83" s="133">
        <v>42686</v>
      </c>
      <c r="AA83" s="132" t="s">
        <v>538</v>
      </c>
      <c r="AB83" s="130">
        <v>10012879538</v>
      </c>
      <c r="AC83" s="134">
        <v>46</v>
      </c>
      <c r="AD83" s="135">
        <v>331822</v>
      </c>
      <c r="AE83" s="130" t="s">
        <v>458</v>
      </c>
      <c r="AF83" s="136">
        <v>44876</v>
      </c>
      <c r="AG83" s="137">
        <v>45607</v>
      </c>
      <c r="AH83" s="135">
        <v>11101000608</v>
      </c>
      <c r="AI83" s="132" t="s">
        <v>459</v>
      </c>
      <c r="AJ83" s="136">
        <v>45347</v>
      </c>
      <c r="AK83" s="138">
        <v>45713</v>
      </c>
      <c r="AL83" s="216">
        <v>13061001309</v>
      </c>
      <c r="AM83" s="129" t="s">
        <v>459</v>
      </c>
      <c r="AN83" s="136">
        <v>45481</v>
      </c>
      <c r="AO83" s="138">
        <v>45846</v>
      </c>
      <c r="AP83" s="139">
        <v>3308005528000000</v>
      </c>
      <c r="AQ83" s="211" t="s">
        <v>539</v>
      </c>
      <c r="AR83" s="136">
        <v>45267</v>
      </c>
      <c r="AS83" s="137">
        <v>45632</v>
      </c>
      <c r="AT83" s="140" t="s">
        <v>1652</v>
      </c>
      <c r="AU83" s="127">
        <v>45406</v>
      </c>
      <c r="AV83" s="138">
        <v>45466</v>
      </c>
      <c r="AW83" s="135">
        <v>170073850</v>
      </c>
      <c r="AX83" s="140" t="s">
        <v>540</v>
      </c>
      <c r="AY83" s="215">
        <v>45267</v>
      </c>
      <c r="AZ83" s="214">
        <v>45633</v>
      </c>
      <c r="BA83" s="235">
        <v>53072882</v>
      </c>
      <c r="BB83" s="142" t="s">
        <v>870</v>
      </c>
      <c r="BC83" s="143">
        <v>7242650</v>
      </c>
      <c r="BD83" s="143">
        <v>3114453373</v>
      </c>
      <c r="BE83" s="129" t="s">
        <v>871</v>
      </c>
      <c r="BF83" s="129" t="s">
        <v>541</v>
      </c>
      <c r="BG83" s="212">
        <v>19207770</v>
      </c>
      <c r="BH83" s="142" t="s">
        <v>872</v>
      </c>
      <c r="BI83" s="151">
        <v>3213568372</v>
      </c>
      <c r="BJ83" s="148" t="s">
        <v>871</v>
      </c>
      <c r="BK83" s="148" t="s">
        <v>873</v>
      </c>
      <c r="BL83" s="212">
        <v>1061831</v>
      </c>
      <c r="BM83" s="142" t="s">
        <v>874</v>
      </c>
      <c r="BN83" s="151" t="s">
        <v>1557</v>
      </c>
      <c r="BO83" s="211" t="s">
        <v>871</v>
      </c>
      <c r="BP83" s="211" t="s">
        <v>875</v>
      </c>
      <c r="BQ83" s="146">
        <v>425</v>
      </c>
      <c r="BR83" s="146"/>
      <c r="BS83" s="211"/>
      <c r="BT83" s="211"/>
      <c r="BU83" s="211" t="s">
        <v>1651</v>
      </c>
      <c r="BV83" s="210"/>
      <c r="BW83" s="209" t="s">
        <v>1583</v>
      </c>
      <c r="BX83" s="209"/>
      <c r="BY83" s="209"/>
      <c r="BZ83" s="209"/>
      <c r="CA83" s="208"/>
      <c r="CB83" s="191" t="s">
        <v>463</v>
      </c>
    </row>
    <row r="84" spans="1:80" ht="13.5" customHeight="1" x14ac:dyDescent="0.3">
      <c r="A84" s="219">
        <v>76</v>
      </c>
      <c r="B84" s="166" t="s">
        <v>463</v>
      </c>
      <c r="C84" s="252">
        <v>434</v>
      </c>
      <c r="D84" s="251" t="s">
        <v>883</v>
      </c>
      <c r="E84" s="250" t="s">
        <v>623</v>
      </c>
      <c r="F84" s="218">
        <v>19491018</v>
      </c>
      <c r="G84" s="218" t="s">
        <v>1548</v>
      </c>
      <c r="H84" s="218" t="s">
        <v>1760</v>
      </c>
      <c r="I84" s="218">
        <v>3147643744</v>
      </c>
      <c r="J84" s="217">
        <v>43559</v>
      </c>
      <c r="K84" s="161" t="s">
        <v>452</v>
      </c>
      <c r="L84" s="161" t="s">
        <v>509</v>
      </c>
      <c r="M84" s="161" t="s">
        <v>453</v>
      </c>
      <c r="N84" s="162">
        <v>6374</v>
      </c>
      <c r="O84" s="162">
        <v>2017</v>
      </c>
      <c r="P84" s="162">
        <v>2012</v>
      </c>
      <c r="Q84" s="163" t="s">
        <v>454</v>
      </c>
      <c r="R84" s="163" t="s">
        <v>455</v>
      </c>
      <c r="S84" s="306" t="s">
        <v>884</v>
      </c>
      <c r="T84" s="306" t="s">
        <v>885</v>
      </c>
      <c r="U84" s="162">
        <v>61</v>
      </c>
      <c r="V84" s="130">
        <v>53</v>
      </c>
      <c r="W84" s="162">
        <v>2</v>
      </c>
      <c r="X84" s="161" t="s">
        <v>456</v>
      </c>
      <c r="Y84" s="164">
        <v>42766</v>
      </c>
      <c r="Z84" s="164">
        <v>42755</v>
      </c>
      <c r="AA84" s="163" t="s">
        <v>469</v>
      </c>
      <c r="AB84" s="307">
        <v>10013296270</v>
      </c>
      <c r="AC84" s="165">
        <v>61</v>
      </c>
      <c r="AD84" s="135">
        <v>342768</v>
      </c>
      <c r="AE84" s="130" t="s">
        <v>458</v>
      </c>
      <c r="AF84" s="136">
        <v>44943</v>
      </c>
      <c r="AG84" s="137">
        <v>45674</v>
      </c>
      <c r="AH84" s="135">
        <v>11101000608</v>
      </c>
      <c r="AI84" s="132" t="s">
        <v>459</v>
      </c>
      <c r="AJ84" s="136">
        <v>45347</v>
      </c>
      <c r="AK84" s="138">
        <v>45713</v>
      </c>
      <c r="AL84" s="216">
        <v>13061001309</v>
      </c>
      <c r="AM84" s="129" t="s">
        <v>459</v>
      </c>
      <c r="AN84" s="136">
        <v>45481</v>
      </c>
      <c r="AO84" s="138">
        <v>45846</v>
      </c>
      <c r="AP84" s="139">
        <v>9310011287301</v>
      </c>
      <c r="AQ84" s="211" t="s">
        <v>484</v>
      </c>
      <c r="AR84" s="136">
        <v>45311</v>
      </c>
      <c r="AS84" s="137">
        <v>45676</v>
      </c>
      <c r="AT84" s="140" t="s">
        <v>1658</v>
      </c>
      <c r="AU84" s="127">
        <v>45467</v>
      </c>
      <c r="AV84" s="138">
        <v>45527</v>
      </c>
      <c r="AW84" s="135">
        <v>163918152</v>
      </c>
      <c r="AX84" s="140" t="s">
        <v>680</v>
      </c>
      <c r="AY84" s="249">
        <v>45300</v>
      </c>
      <c r="AZ84" s="214">
        <v>45666</v>
      </c>
      <c r="BA84" s="235">
        <v>800126471</v>
      </c>
      <c r="BB84" s="142" t="s">
        <v>512</v>
      </c>
      <c r="BC84" s="143">
        <v>3118830</v>
      </c>
      <c r="BD84" s="143">
        <v>3203001319</v>
      </c>
      <c r="BE84" s="129" t="s">
        <v>513</v>
      </c>
      <c r="BF84" s="129" t="s">
        <v>514</v>
      </c>
      <c r="BG84" s="212"/>
      <c r="BH84" s="142"/>
      <c r="BI84" s="143"/>
      <c r="BJ84" s="211"/>
      <c r="BK84" s="211"/>
      <c r="BL84" s="212"/>
      <c r="BM84" s="142"/>
      <c r="BN84" s="143"/>
      <c r="BO84" s="211"/>
      <c r="BP84" s="211"/>
      <c r="BQ84" s="146">
        <v>434</v>
      </c>
      <c r="BR84" s="146"/>
      <c r="BS84" s="211" t="s">
        <v>1587</v>
      </c>
      <c r="BT84" s="211"/>
      <c r="BU84" s="211" t="s">
        <v>1651</v>
      </c>
      <c r="BV84" s="210"/>
      <c r="BW84" s="209" t="s">
        <v>1583</v>
      </c>
      <c r="BX84" s="209"/>
      <c r="BY84" s="209"/>
      <c r="BZ84" s="209"/>
      <c r="CA84" s="208"/>
      <c r="CB84" s="191" t="s">
        <v>463</v>
      </c>
    </row>
    <row r="85" spans="1:80" ht="13.5" customHeight="1" x14ac:dyDescent="0.3">
      <c r="A85" s="219">
        <v>77</v>
      </c>
      <c r="B85" s="166" t="s">
        <v>463</v>
      </c>
      <c r="C85" s="252">
        <v>435</v>
      </c>
      <c r="D85" s="251" t="s">
        <v>886</v>
      </c>
      <c r="E85" s="250" t="s">
        <v>623</v>
      </c>
      <c r="F85" s="218">
        <v>17610288</v>
      </c>
      <c r="G85" s="218" t="s">
        <v>2728</v>
      </c>
      <c r="H85" s="218" t="s">
        <v>1759</v>
      </c>
      <c r="I85" s="218">
        <v>3108653833</v>
      </c>
      <c r="J85" s="217">
        <v>39134</v>
      </c>
      <c r="K85" s="161" t="s">
        <v>452</v>
      </c>
      <c r="L85" s="161" t="s">
        <v>697</v>
      </c>
      <c r="M85" s="161" t="s">
        <v>453</v>
      </c>
      <c r="N85" s="162">
        <v>7200</v>
      </c>
      <c r="O85" s="162">
        <v>2016</v>
      </c>
      <c r="P85" s="162">
        <v>2017</v>
      </c>
      <c r="Q85" s="163" t="s">
        <v>454</v>
      </c>
      <c r="R85" s="163" t="s">
        <v>455</v>
      </c>
      <c r="S85" s="306" t="s">
        <v>887</v>
      </c>
      <c r="T85" s="306" t="s">
        <v>888</v>
      </c>
      <c r="U85" s="162">
        <v>54</v>
      </c>
      <c r="V85" s="130">
        <v>53</v>
      </c>
      <c r="W85" s="162">
        <v>1</v>
      </c>
      <c r="X85" s="161" t="s">
        <v>456</v>
      </c>
      <c r="Y85" s="164">
        <v>42726</v>
      </c>
      <c r="Z85" s="164">
        <v>42705</v>
      </c>
      <c r="AA85" s="163" t="s">
        <v>469</v>
      </c>
      <c r="AB85" s="307">
        <v>10012995675</v>
      </c>
      <c r="AC85" s="165">
        <v>54</v>
      </c>
      <c r="AD85" s="135">
        <v>327948</v>
      </c>
      <c r="AE85" s="130" t="s">
        <v>458</v>
      </c>
      <c r="AF85" s="136">
        <v>44917</v>
      </c>
      <c r="AG85" s="137">
        <v>45648</v>
      </c>
      <c r="AH85" s="135">
        <v>11101000608</v>
      </c>
      <c r="AI85" s="132" t="s">
        <v>459</v>
      </c>
      <c r="AJ85" s="136">
        <v>45347</v>
      </c>
      <c r="AK85" s="138">
        <v>45713</v>
      </c>
      <c r="AL85" s="216">
        <v>13061001309</v>
      </c>
      <c r="AM85" s="129" t="s">
        <v>459</v>
      </c>
      <c r="AN85" s="136">
        <v>45481</v>
      </c>
      <c r="AO85" s="138">
        <v>45846</v>
      </c>
      <c r="AP85" s="139">
        <v>9310010005201</v>
      </c>
      <c r="AQ85" s="211" t="s">
        <v>484</v>
      </c>
      <c r="AR85" s="136">
        <v>45260</v>
      </c>
      <c r="AS85" s="137">
        <v>45625</v>
      </c>
      <c r="AT85" s="140" t="s">
        <v>1658</v>
      </c>
      <c r="AU85" s="127">
        <v>45464</v>
      </c>
      <c r="AV85" s="138">
        <v>45524</v>
      </c>
      <c r="AW85" s="135">
        <v>169864052</v>
      </c>
      <c r="AX85" s="140" t="s">
        <v>472</v>
      </c>
      <c r="AY85" s="249">
        <v>45258</v>
      </c>
      <c r="AZ85" s="214">
        <v>45624</v>
      </c>
      <c r="BA85" s="235">
        <v>800126471</v>
      </c>
      <c r="BB85" s="142" t="s">
        <v>512</v>
      </c>
      <c r="BC85" s="143">
        <v>3118830</v>
      </c>
      <c r="BD85" s="143">
        <v>3203001319</v>
      </c>
      <c r="BE85" s="129" t="s">
        <v>513</v>
      </c>
      <c r="BF85" s="129" t="s">
        <v>514</v>
      </c>
      <c r="BG85" s="212"/>
      <c r="BH85" s="142"/>
      <c r="BI85" s="143"/>
      <c r="BJ85" s="211"/>
      <c r="BK85" s="211"/>
      <c r="BL85" s="212"/>
      <c r="BM85" s="142"/>
      <c r="BN85" s="143"/>
      <c r="BO85" s="211"/>
      <c r="BP85" s="211"/>
      <c r="BQ85" s="146">
        <v>435</v>
      </c>
      <c r="BR85" s="146"/>
      <c r="BS85" s="211" t="s">
        <v>1587</v>
      </c>
      <c r="BT85" s="211"/>
      <c r="BU85" s="211" t="s">
        <v>1651</v>
      </c>
      <c r="BV85" s="210"/>
      <c r="BW85" s="209" t="s">
        <v>1583</v>
      </c>
      <c r="BX85" s="209"/>
      <c r="BY85" s="209"/>
      <c r="BZ85" s="209"/>
      <c r="CA85" s="208"/>
      <c r="CB85" s="191" t="s">
        <v>463</v>
      </c>
    </row>
    <row r="86" spans="1:80" ht="13.5" customHeight="1" x14ac:dyDescent="0.3">
      <c r="A86" s="219">
        <v>78</v>
      </c>
      <c r="B86" s="166" t="s">
        <v>463</v>
      </c>
      <c r="C86" s="252">
        <v>436</v>
      </c>
      <c r="D86" s="251" t="s">
        <v>889</v>
      </c>
      <c r="E86" s="250" t="s">
        <v>623</v>
      </c>
      <c r="F86" s="218">
        <v>80232010</v>
      </c>
      <c r="G86" s="218" t="s">
        <v>1542</v>
      </c>
      <c r="H86" s="218" t="s">
        <v>1758</v>
      </c>
      <c r="I86" s="218">
        <v>3143566912</v>
      </c>
      <c r="J86" s="217">
        <v>42255</v>
      </c>
      <c r="K86" s="161" t="s">
        <v>452</v>
      </c>
      <c r="L86" s="161" t="s">
        <v>697</v>
      </c>
      <c r="M86" s="161" t="s">
        <v>453</v>
      </c>
      <c r="N86" s="162">
        <v>7200</v>
      </c>
      <c r="O86" s="162">
        <v>2017</v>
      </c>
      <c r="P86" s="162">
        <v>2016</v>
      </c>
      <c r="Q86" s="163" t="s">
        <v>454</v>
      </c>
      <c r="R86" s="163" t="s">
        <v>455</v>
      </c>
      <c r="S86" s="306" t="s">
        <v>890</v>
      </c>
      <c r="T86" s="306" t="s">
        <v>891</v>
      </c>
      <c r="U86" s="162">
        <v>54</v>
      </c>
      <c r="V86" s="130">
        <v>53</v>
      </c>
      <c r="W86" s="162">
        <v>1</v>
      </c>
      <c r="X86" s="161" t="s">
        <v>456</v>
      </c>
      <c r="Y86" s="164">
        <v>42766</v>
      </c>
      <c r="Z86" s="164">
        <v>42754</v>
      </c>
      <c r="AA86" s="163" t="s">
        <v>469</v>
      </c>
      <c r="AB86" s="307">
        <v>10013285681</v>
      </c>
      <c r="AC86" s="165">
        <v>54</v>
      </c>
      <c r="AD86" s="135">
        <v>342770</v>
      </c>
      <c r="AE86" s="130" t="s">
        <v>458</v>
      </c>
      <c r="AF86" s="136">
        <v>44943</v>
      </c>
      <c r="AG86" s="137">
        <v>45674</v>
      </c>
      <c r="AH86" s="135">
        <v>11101000608</v>
      </c>
      <c r="AI86" s="132" t="s">
        <v>459</v>
      </c>
      <c r="AJ86" s="136">
        <v>45347</v>
      </c>
      <c r="AK86" s="138">
        <v>45713</v>
      </c>
      <c r="AL86" s="216">
        <v>13061001309</v>
      </c>
      <c r="AM86" s="129" t="s">
        <v>459</v>
      </c>
      <c r="AN86" s="136">
        <v>45481</v>
      </c>
      <c r="AO86" s="138">
        <v>45846</v>
      </c>
      <c r="AP86" s="139">
        <v>9310011285301</v>
      </c>
      <c r="AQ86" s="211" t="s">
        <v>484</v>
      </c>
      <c r="AR86" s="136">
        <v>45309</v>
      </c>
      <c r="AS86" s="137">
        <v>45674</v>
      </c>
      <c r="AT86" s="140" t="s">
        <v>1658</v>
      </c>
      <c r="AU86" s="127">
        <v>45467</v>
      </c>
      <c r="AV86" s="138">
        <v>45527</v>
      </c>
      <c r="AW86" s="135">
        <v>171189740</v>
      </c>
      <c r="AX86" s="140" t="s">
        <v>547</v>
      </c>
      <c r="AY86" s="249">
        <v>45310</v>
      </c>
      <c r="AZ86" s="214">
        <v>45676</v>
      </c>
      <c r="BA86" s="241">
        <v>800126471</v>
      </c>
      <c r="BB86" s="142" t="s">
        <v>512</v>
      </c>
      <c r="BC86" s="143">
        <v>3118830</v>
      </c>
      <c r="BD86" s="143">
        <v>3203001319</v>
      </c>
      <c r="BE86" s="129" t="s">
        <v>513</v>
      </c>
      <c r="BF86" s="129" t="s">
        <v>514</v>
      </c>
      <c r="BG86" s="152"/>
      <c r="BH86" s="152"/>
      <c r="BI86" s="143"/>
      <c r="BJ86" s="211"/>
      <c r="BK86" s="211"/>
      <c r="BL86" s="152"/>
      <c r="BM86" s="152"/>
      <c r="BN86" s="143"/>
      <c r="BO86" s="211"/>
      <c r="BP86" s="211"/>
      <c r="BQ86" s="146">
        <v>436</v>
      </c>
      <c r="BR86" s="146"/>
      <c r="BS86" s="211" t="s">
        <v>1587</v>
      </c>
      <c r="BT86" s="211"/>
      <c r="BU86" s="211" t="s">
        <v>1651</v>
      </c>
      <c r="BV86" s="210"/>
      <c r="BW86" s="209" t="s">
        <v>1583</v>
      </c>
      <c r="BX86" s="209"/>
      <c r="BY86" s="209"/>
      <c r="BZ86" s="209"/>
      <c r="CA86" s="208"/>
      <c r="CB86" s="191" t="s">
        <v>463</v>
      </c>
    </row>
    <row r="87" spans="1:80" ht="13.5" customHeight="1" x14ac:dyDescent="0.3">
      <c r="A87" s="219">
        <v>79</v>
      </c>
      <c r="B87" s="166" t="s">
        <v>463</v>
      </c>
      <c r="C87" s="238">
        <v>437</v>
      </c>
      <c r="D87" s="218" t="s">
        <v>892</v>
      </c>
      <c r="E87" s="145" t="s">
        <v>623</v>
      </c>
      <c r="F87" s="218">
        <v>79582194</v>
      </c>
      <c r="G87" s="218" t="s">
        <v>1757</v>
      </c>
      <c r="H87" s="218" t="s">
        <v>1756</v>
      </c>
      <c r="I87" s="218">
        <v>3103397257</v>
      </c>
      <c r="J87" s="217">
        <v>42851</v>
      </c>
      <c r="K87" s="129" t="s">
        <v>465</v>
      </c>
      <c r="L87" s="129" t="s">
        <v>466</v>
      </c>
      <c r="M87" s="129" t="s">
        <v>453</v>
      </c>
      <c r="N87" s="130">
        <v>5123</v>
      </c>
      <c r="O87" s="130">
        <v>2017</v>
      </c>
      <c r="P87" s="130">
        <v>2017</v>
      </c>
      <c r="Q87" s="129" t="s">
        <v>454</v>
      </c>
      <c r="R87" s="129" t="s">
        <v>455</v>
      </c>
      <c r="S87" s="131" t="s">
        <v>893</v>
      </c>
      <c r="T87" s="132" t="s">
        <v>894</v>
      </c>
      <c r="U87" s="130">
        <v>42</v>
      </c>
      <c r="V87" s="130">
        <v>40</v>
      </c>
      <c r="W87" s="130">
        <v>1</v>
      </c>
      <c r="X87" s="132" t="s">
        <v>456</v>
      </c>
      <c r="Y87" s="133">
        <v>42801</v>
      </c>
      <c r="Z87" s="133">
        <v>42794</v>
      </c>
      <c r="AA87" s="132" t="s">
        <v>469</v>
      </c>
      <c r="AB87" s="130">
        <v>10013525915</v>
      </c>
      <c r="AC87" s="130">
        <v>42</v>
      </c>
      <c r="AD87" s="135">
        <v>343699</v>
      </c>
      <c r="AE87" s="130" t="s">
        <v>458</v>
      </c>
      <c r="AF87" s="136">
        <v>44990</v>
      </c>
      <c r="AG87" s="137">
        <v>45721</v>
      </c>
      <c r="AH87" s="135">
        <v>11101000608</v>
      </c>
      <c r="AI87" s="132" t="s">
        <v>459</v>
      </c>
      <c r="AJ87" s="136">
        <v>45347</v>
      </c>
      <c r="AK87" s="138">
        <v>45713</v>
      </c>
      <c r="AL87" s="216">
        <v>13061001309</v>
      </c>
      <c r="AM87" s="129" t="s">
        <v>459</v>
      </c>
      <c r="AN87" s="136">
        <v>45481</v>
      </c>
      <c r="AO87" s="138">
        <v>45846</v>
      </c>
      <c r="AP87" s="139">
        <v>9310012210701</v>
      </c>
      <c r="AQ87" s="211" t="s">
        <v>484</v>
      </c>
      <c r="AR87" s="136">
        <v>45350</v>
      </c>
      <c r="AS87" s="137">
        <v>45715</v>
      </c>
      <c r="AT87" s="140" t="s">
        <v>1658</v>
      </c>
      <c r="AU87" s="127">
        <v>45467</v>
      </c>
      <c r="AV87" s="138">
        <v>45527</v>
      </c>
      <c r="AW87" s="135">
        <v>171394458</v>
      </c>
      <c r="AX87" s="140" t="s">
        <v>472</v>
      </c>
      <c r="AY87" s="215">
        <v>45320</v>
      </c>
      <c r="AZ87" s="214">
        <v>45686</v>
      </c>
      <c r="BA87" s="235">
        <v>800126471</v>
      </c>
      <c r="BB87" s="142" t="s">
        <v>512</v>
      </c>
      <c r="BC87" s="143">
        <v>3118830</v>
      </c>
      <c r="BD87" s="143">
        <v>3203001319</v>
      </c>
      <c r="BE87" s="129" t="s">
        <v>513</v>
      </c>
      <c r="BF87" s="129" t="s">
        <v>514</v>
      </c>
      <c r="BG87" s="212"/>
      <c r="BH87" s="142"/>
      <c r="BI87" s="143"/>
      <c r="BJ87" s="211"/>
      <c r="BK87" s="211"/>
      <c r="BL87" s="212"/>
      <c r="BM87" s="142"/>
      <c r="BN87" s="143"/>
      <c r="BO87" s="211"/>
      <c r="BP87" s="211"/>
      <c r="BQ87" s="146">
        <v>437</v>
      </c>
      <c r="BR87" s="206"/>
      <c r="BS87" s="191" t="s">
        <v>1587</v>
      </c>
      <c r="BU87" s="191" t="s">
        <v>1651</v>
      </c>
      <c r="BW87" s="209" t="s">
        <v>1583</v>
      </c>
      <c r="BX87" s="304"/>
      <c r="BY87" s="304"/>
      <c r="BZ87" s="304"/>
      <c r="CA87" s="304"/>
      <c r="CB87" s="191" t="s">
        <v>463</v>
      </c>
    </row>
    <row r="88" spans="1:80" ht="13.5" customHeight="1" x14ac:dyDescent="0.3">
      <c r="A88" s="219">
        <v>80</v>
      </c>
      <c r="B88" s="147" t="s">
        <v>463</v>
      </c>
      <c r="C88" s="238">
        <v>438</v>
      </c>
      <c r="D88" s="218" t="s">
        <v>895</v>
      </c>
      <c r="E88" s="145" t="s">
        <v>623</v>
      </c>
      <c r="F88" s="218">
        <v>79307738</v>
      </c>
      <c r="G88" s="218" t="s">
        <v>1554</v>
      </c>
      <c r="H88" s="218" t="s">
        <v>1755</v>
      </c>
      <c r="I88" s="218">
        <v>3133004420</v>
      </c>
      <c r="J88" s="217">
        <v>42851</v>
      </c>
      <c r="K88" s="129" t="s">
        <v>465</v>
      </c>
      <c r="L88" s="129" t="s">
        <v>466</v>
      </c>
      <c r="M88" s="129" t="s">
        <v>453</v>
      </c>
      <c r="N88" s="130">
        <v>5123</v>
      </c>
      <c r="O88" s="130">
        <v>2017</v>
      </c>
      <c r="P88" s="130">
        <v>2017</v>
      </c>
      <c r="Q88" s="129" t="s">
        <v>454</v>
      </c>
      <c r="R88" s="129" t="s">
        <v>455</v>
      </c>
      <c r="S88" s="131" t="s">
        <v>896</v>
      </c>
      <c r="T88" s="132" t="s">
        <v>897</v>
      </c>
      <c r="U88" s="130">
        <v>42</v>
      </c>
      <c r="V88" s="130">
        <v>40</v>
      </c>
      <c r="W88" s="130">
        <v>1</v>
      </c>
      <c r="X88" s="132" t="s">
        <v>456</v>
      </c>
      <c r="Y88" s="133">
        <v>42803</v>
      </c>
      <c r="Z88" s="133">
        <v>42798</v>
      </c>
      <c r="AA88" s="132" t="s">
        <v>469</v>
      </c>
      <c r="AB88" s="130">
        <v>10013556072</v>
      </c>
      <c r="AC88" s="134">
        <v>42</v>
      </c>
      <c r="AD88" s="135">
        <v>349283</v>
      </c>
      <c r="AE88" s="130" t="s">
        <v>458</v>
      </c>
      <c r="AF88" s="136">
        <v>44990</v>
      </c>
      <c r="AG88" s="137">
        <v>45721</v>
      </c>
      <c r="AH88" s="135">
        <v>11101000608</v>
      </c>
      <c r="AI88" s="132" t="s">
        <v>459</v>
      </c>
      <c r="AJ88" s="136">
        <v>45347</v>
      </c>
      <c r="AK88" s="138">
        <v>45713</v>
      </c>
      <c r="AL88" s="216">
        <v>13061001309</v>
      </c>
      <c r="AM88" s="129" t="s">
        <v>459</v>
      </c>
      <c r="AN88" s="136">
        <v>45481</v>
      </c>
      <c r="AO88" s="138">
        <v>45846</v>
      </c>
      <c r="AP88" s="139">
        <v>9310012413301</v>
      </c>
      <c r="AQ88" s="211" t="s">
        <v>484</v>
      </c>
      <c r="AR88" s="136">
        <v>45354</v>
      </c>
      <c r="AS88" s="137">
        <v>45719</v>
      </c>
      <c r="AT88" s="140" t="s">
        <v>1658</v>
      </c>
      <c r="AU88" s="127">
        <v>45409</v>
      </c>
      <c r="AV88" s="138">
        <v>45469</v>
      </c>
      <c r="AW88" s="135">
        <v>172085074</v>
      </c>
      <c r="AX88" s="140" t="s">
        <v>472</v>
      </c>
      <c r="AY88" s="215">
        <v>45350</v>
      </c>
      <c r="AZ88" s="214">
        <v>45716</v>
      </c>
      <c r="BA88" s="213">
        <v>800126471</v>
      </c>
      <c r="BB88" s="142" t="s">
        <v>512</v>
      </c>
      <c r="BC88" s="143">
        <v>3118830</v>
      </c>
      <c r="BD88" s="143">
        <v>3203001319</v>
      </c>
      <c r="BE88" s="129" t="s">
        <v>513</v>
      </c>
      <c r="BF88" s="129" t="s">
        <v>514</v>
      </c>
      <c r="BG88" s="212"/>
      <c r="BH88" s="142"/>
      <c r="BI88" s="143"/>
      <c r="BJ88" s="211"/>
      <c r="BK88" s="211"/>
      <c r="BL88" s="212"/>
      <c r="BM88" s="142"/>
      <c r="BN88" s="143"/>
      <c r="BO88" s="211"/>
      <c r="BP88" s="211"/>
      <c r="BQ88" s="146">
        <v>438</v>
      </c>
      <c r="BR88" s="206"/>
      <c r="BS88" s="191" t="s">
        <v>1587</v>
      </c>
      <c r="BU88" s="191" t="s">
        <v>1651</v>
      </c>
      <c r="BW88" s="209" t="s">
        <v>1583</v>
      </c>
      <c r="BX88" s="304"/>
      <c r="BY88" s="304"/>
      <c r="BZ88" s="304"/>
      <c r="CA88" s="304"/>
      <c r="CB88" s="191" t="s">
        <v>463</v>
      </c>
    </row>
    <row r="89" spans="1:80" ht="13.5" customHeight="1" x14ac:dyDescent="0.3">
      <c r="A89" s="219">
        <v>81</v>
      </c>
      <c r="B89" s="147" t="s">
        <v>463</v>
      </c>
      <c r="C89" s="305">
        <v>439</v>
      </c>
      <c r="D89" s="248" t="s">
        <v>898</v>
      </c>
      <c r="E89" s="128" t="s">
        <v>623</v>
      </c>
      <c r="F89" s="218">
        <v>5873695</v>
      </c>
      <c r="G89" s="218" t="s">
        <v>2900</v>
      </c>
      <c r="H89" s="218"/>
      <c r="I89" s="218" t="s">
        <v>2901</v>
      </c>
      <c r="J89" s="217"/>
      <c r="K89" s="121" t="s">
        <v>465</v>
      </c>
      <c r="L89" s="121" t="s">
        <v>466</v>
      </c>
      <c r="M89" s="121" t="s">
        <v>453</v>
      </c>
      <c r="N89" s="122">
        <v>5123</v>
      </c>
      <c r="O89" s="122">
        <v>2017</v>
      </c>
      <c r="P89" s="122">
        <v>2017</v>
      </c>
      <c r="Q89" s="121" t="s">
        <v>454</v>
      </c>
      <c r="R89" s="121" t="s">
        <v>455</v>
      </c>
      <c r="S89" s="123" t="s">
        <v>899</v>
      </c>
      <c r="T89" s="124" t="s">
        <v>900</v>
      </c>
      <c r="U89" s="122">
        <v>42</v>
      </c>
      <c r="V89" s="130">
        <v>37</v>
      </c>
      <c r="W89" s="122">
        <v>1</v>
      </c>
      <c r="X89" s="124" t="s">
        <v>456</v>
      </c>
      <c r="Y89" s="125">
        <v>42803</v>
      </c>
      <c r="Z89" s="125">
        <v>42794</v>
      </c>
      <c r="AA89" s="124" t="s">
        <v>469</v>
      </c>
      <c r="AB89" s="122">
        <v>10013526003</v>
      </c>
      <c r="AC89" s="126">
        <v>42</v>
      </c>
      <c r="AD89" s="135">
        <v>349256</v>
      </c>
      <c r="AE89" s="130" t="s">
        <v>458</v>
      </c>
      <c r="AF89" s="136">
        <v>44990</v>
      </c>
      <c r="AG89" s="137">
        <v>45721</v>
      </c>
      <c r="AH89" s="135">
        <v>11101000608</v>
      </c>
      <c r="AI89" s="132" t="s">
        <v>459</v>
      </c>
      <c r="AJ89" s="136">
        <v>45347</v>
      </c>
      <c r="AK89" s="138">
        <v>45713</v>
      </c>
      <c r="AL89" s="216">
        <v>13061001309</v>
      </c>
      <c r="AM89" s="129" t="s">
        <v>459</v>
      </c>
      <c r="AN89" s="136">
        <v>45481</v>
      </c>
      <c r="AO89" s="138">
        <v>45846</v>
      </c>
      <c r="AP89" s="139">
        <v>9310014738901</v>
      </c>
      <c r="AQ89" s="211" t="s">
        <v>470</v>
      </c>
      <c r="AR89" s="136">
        <v>45485</v>
      </c>
      <c r="AS89" s="137">
        <v>45853</v>
      </c>
      <c r="AT89" s="140" t="s">
        <v>1658</v>
      </c>
      <c r="AU89" s="127">
        <v>45430</v>
      </c>
      <c r="AV89" s="138">
        <v>45490</v>
      </c>
      <c r="AW89" s="135">
        <v>174521637</v>
      </c>
      <c r="AX89" s="140" t="s">
        <v>709</v>
      </c>
      <c r="AY89" s="247">
        <v>45487</v>
      </c>
      <c r="AZ89" s="214">
        <v>45852</v>
      </c>
      <c r="BA89" s="213">
        <v>800126471</v>
      </c>
      <c r="BB89" s="142" t="s">
        <v>512</v>
      </c>
      <c r="BC89" s="143">
        <v>3118830</v>
      </c>
      <c r="BD89" s="143">
        <v>3203001319</v>
      </c>
      <c r="BE89" s="129" t="s">
        <v>513</v>
      </c>
      <c r="BF89" s="129" t="s">
        <v>514</v>
      </c>
      <c r="BG89" s="212"/>
      <c r="BH89" s="142"/>
      <c r="BI89" s="143"/>
      <c r="BJ89" s="211"/>
      <c r="BK89" s="211"/>
      <c r="BL89" s="212"/>
      <c r="BM89" s="142"/>
      <c r="BN89" s="143"/>
      <c r="BO89" s="211"/>
      <c r="BP89" s="211"/>
      <c r="BQ89" s="146">
        <v>439</v>
      </c>
      <c r="BR89" s="146"/>
      <c r="BS89" s="211" t="s">
        <v>1587</v>
      </c>
      <c r="BT89" s="211"/>
      <c r="BU89" s="211" t="s">
        <v>1651</v>
      </c>
      <c r="BV89" s="210"/>
      <c r="BW89" s="209" t="s">
        <v>1583</v>
      </c>
      <c r="BX89" s="209"/>
      <c r="BY89" s="209"/>
      <c r="BZ89" s="209"/>
      <c r="CA89" s="208"/>
      <c r="CB89" s="191" t="s">
        <v>463</v>
      </c>
    </row>
    <row r="90" spans="1:80" ht="13.5" customHeight="1" x14ac:dyDescent="0.3">
      <c r="A90" s="219">
        <v>82</v>
      </c>
      <c r="B90" s="147" t="s">
        <v>463</v>
      </c>
      <c r="C90" s="238">
        <v>440</v>
      </c>
      <c r="D90" s="218" t="s">
        <v>901</v>
      </c>
      <c r="E90" s="145" t="s">
        <v>623</v>
      </c>
      <c r="F90" s="218">
        <v>1071165393</v>
      </c>
      <c r="G90" s="218" t="s">
        <v>1558</v>
      </c>
      <c r="H90" s="218" t="s">
        <v>1754</v>
      </c>
      <c r="I90" s="218">
        <v>3156454509</v>
      </c>
      <c r="J90" s="217">
        <v>43741</v>
      </c>
      <c r="K90" s="129" t="s">
        <v>465</v>
      </c>
      <c r="L90" s="129" t="s">
        <v>466</v>
      </c>
      <c r="M90" s="129" t="s">
        <v>453</v>
      </c>
      <c r="N90" s="130">
        <v>5123</v>
      </c>
      <c r="O90" s="130">
        <v>2017</v>
      </c>
      <c r="P90" s="130">
        <v>2018</v>
      </c>
      <c r="Q90" s="129" t="s">
        <v>454</v>
      </c>
      <c r="R90" s="129" t="s">
        <v>455</v>
      </c>
      <c r="S90" s="131" t="s">
        <v>902</v>
      </c>
      <c r="T90" s="132" t="s">
        <v>903</v>
      </c>
      <c r="U90" s="130">
        <v>42</v>
      </c>
      <c r="V90" s="130">
        <v>37</v>
      </c>
      <c r="W90" s="130">
        <v>1</v>
      </c>
      <c r="X90" s="132" t="s">
        <v>456</v>
      </c>
      <c r="Y90" s="133">
        <v>42920</v>
      </c>
      <c r="Z90" s="133">
        <v>42901</v>
      </c>
      <c r="AA90" s="132" t="s">
        <v>469</v>
      </c>
      <c r="AB90" s="130">
        <v>10014134902</v>
      </c>
      <c r="AC90" s="134">
        <v>42</v>
      </c>
      <c r="AD90" s="135">
        <v>372073</v>
      </c>
      <c r="AE90" s="130" t="s">
        <v>458</v>
      </c>
      <c r="AF90" s="136">
        <v>45103</v>
      </c>
      <c r="AG90" s="137">
        <v>45834</v>
      </c>
      <c r="AH90" s="135">
        <v>11101000608</v>
      </c>
      <c r="AI90" s="132" t="s">
        <v>459</v>
      </c>
      <c r="AJ90" s="136">
        <v>45347</v>
      </c>
      <c r="AK90" s="138">
        <v>45713</v>
      </c>
      <c r="AL90" s="216">
        <v>13061001309</v>
      </c>
      <c r="AM90" s="129" t="s">
        <v>459</v>
      </c>
      <c r="AN90" s="136">
        <v>45481</v>
      </c>
      <c r="AO90" s="138">
        <v>45846</v>
      </c>
      <c r="AP90" s="139">
        <v>9310007793301</v>
      </c>
      <c r="AQ90" s="211" t="s">
        <v>484</v>
      </c>
      <c r="AR90" s="136">
        <v>45163</v>
      </c>
      <c r="AS90" s="137">
        <v>45531</v>
      </c>
      <c r="AT90" s="140" t="s">
        <v>1658</v>
      </c>
      <c r="AU90" s="137">
        <v>45456</v>
      </c>
      <c r="AV90" s="138">
        <v>45516</v>
      </c>
      <c r="AW90" s="135">
        <v>168086913</v>
      </c>
      <c r="AX90" s="140" t="s">
        <v>472</v>
      </c>
      <c r="AY90" s="215">
        <v>45168</v>
      </c>
      <c r="AZ90" s="214">
        <v>45534</v>
      </c>
      <c r="BA90" s="213">
        <v>800126471</v>
      </c>
      <c r="BB90" s="142" t="s">
        <v>512</v>
      </c>
      <c r="BC90" s="143">
        <v>3118830</v>
      </c>
      <c r="BD90" s="143">
        <v>3203001319</v>
      </c>
      <c r="BE90" s="129" t="s">
        <v>513</v>
      </c>
      <c r="BF90" s="129" t="s">
        <v>514</v>
      </c>
      <c r="BG90" s="212"/>
      <c r="BH90" s="142"/>
      <c r="BI90" s="143"/>
      <c r="BJ90" s="211"/>
      <c r="BK90" s="211"/>
      <c r="BL90" s="212"/>
      <c r="BM90" s="142"/>
      <c r="BN90" s="143"/>
      <c r="BO90" s="211"/>
      <c r="BP90" s="211"/>
      <c r="BQ90" s="146">
        <v>440</v>
      </c>
      <c r="BR90" s="146"/>
      <c r="BS90" s="211" t="s">
        <v>1587</v>
      </c>
      <c r="BT90" s="211"/>
      <c r="BU90" s="211" t="s">
        <v>1651</v>
      </c>
      <c r="BV90" s="210"/>
      <c r="BW90" s="209" t="s">
        <v>1583</v>
      </c>
      <c r="BX90" s="209"/>
      <c r="BY90" s="209"/>
      <c r="BZ90" s="209"/>
      <c r="CA90" s="208"/>
      <c r="CB90" s="191" t="s">
        <v>463</v>
      </c>
    </row>
    <row r="91" spans="1:80" ht="13.5" customHeight="1" x14ac:dyDescent="0.3">
      <c r="A91" s="219">
        <v>83</v>
      </c>
      <c r="B91" s="147" t="s">
        <v>463</v>
      </c>
      <c r="C91" s="238">
        <v>447</v>
      </c>
      <c r="D91" s="218" t="s">
        <v>904</v>
      </c>
      <c r="E91" s="145" t="s">
        <v>623</v>
      </c>
      <c r="F91" s="218">
        <v>1014239102</v>
      </c>
      <c r="G91" s="218" t="s">
        <v>1753</v>
      </c>
      <c r="H91" s="218" t="s">
        <v>1752</v>
      </c>
      <c r="I91" s="218">
        <v>3143661886</v>
      </c>
      <c r="J91" s="217">
        <v>44587</v>
      </c>
      <c r="K91" s="129" t="s">
        <v>452</v>
      </c>
      <c r="L91" s="129" t="s">
        <v>697</v>
      </c>
      <c r="M91" s="129" t="s">
        <v>453</v>
      </c>
      <c r="N91" s="130">
        <v>7200</v>
      </c>
      <c r="O91" s="130">
        <v>2018</v>
      </c>
      <c r="P91" s="130">
        <v>2018</v>
      </c>
      <c r="Q91" s="129" t="s">
        <v>454</v>
      </c>
      <c r="R91" s="129" t="s">
        <v>455</v>
      </c>
      <c r="S91" s="131" t="s">
        <v>905</v>
      </c>
      <c r="T91" s="132" t="s">
        <v>906</v>
      </c>
      <c r="U91" s="130">
        <v>47</v>
      </c>
      <c r="V91" s="130">
        <v>47</v>
      </c>
      <c r="W91" s="130">
        <v>2</v>
      </c>
      <c r="X91" s="132" t="s">
        <v>456</v>
      </c>
      <c r="Y91" s="133">
        <v>43315</v>
      </c>
      <c r="Z91" s="133">
        <v>43305</v>
      </c>
      <c r="AA91" s="132" t="s">
        <v>469</v>
      </c>
      <c r="AB91" s="130">
        <v>10016499674</v>
      </c>
      <c r="AC91" s="134">
        <v>44</v>
      </c>
      <c r="AD91" s="135">
        <v>441158</v>
      </c>
      <c r="AE91" s="130" t="s">
        <v>458</v>
      </c>
      <c r="AF91" s="136">
        <v>45510</v>
      </c>
      <c r="AG91" s="137">
        <v>46240</v>
      </c>
      <c r="AH91" s="135">
        <v>11101000608</v>
      </c>
      <c r="AI91" s="132" t="s">
        <v>459</v>
      </c>
      <c r="AJ91" s="136">
        <v>45347</v>
      </c>
      <c r="AK91" s="138">
        <v>45713</v>
      </c>
      <c r="AL91" s="216">
        <v>13061001309</v>
      </c>
      <c r="AM91" s="129" t="s">
        <v>459</v>
      </c>
      <c r="AN91" s="136">
        <v>45481</v>
      </c>
      <c r="AO91" s="138">
        <v>45846</v>
      </c>
      <c r="AP91" s="139">
        <v>9310006930502</v>
      </c>
      <c r="AQ91" s="211" t="s">
        <v>484</v>
      </c>
      <c r="AR91" s="136">
        <v>45510</v>
      </c>
      <c r="AS91" s="137">
        <v>45879</v>
      </c>
      <c r="AT91" s="140" t="s">
        <v>1658</v>
      </c>
      <c r="AU91" s="127">
        <v>45460</v>
      </c>
      <c r="AV91" s="138">
        <v>45520</v>
      </c>
      <c r="AW91" s="135">
        <v>175161212</v>
      </c>
      <c r="AX91" s="140" t="s">
        <v>472</v>
      </c>
      <c r="AY91" s="215">
        <v>45516</v>
      </c>
      <c r="AZ91" s="214">
        <v>45881</v>
      </c>
      <c r="BA91" s="213">
        <v>800126471</v>
      </c>
      <c r="BB91" s="142" t="s">
        <v>512</v>
      </c>
      <c r="BC91" s="143">
        <v>3118830</v>
      </c>
      <c r="BD91" s="143">
        <v>3203001319</v>
      </c>
      <c r="BE91" s="132" t="s">
        <v>513</v>
      </c>
      <c r="BF91" s="129" t="s">
        <v>514</v>
      </c>
      <c r="BG91" s="212"/>
      <c r="BH91" s="142"/>
      <c r="BI91" s="143"/>
      <c r="BJ91" s="211"/>
      <c r="BK91" s="211"/>
      <c r="BL91" s="212"/>
      <c r="BM91" s="142"/>
      <c r="BN91" s="143"/>
      <c r="BO91" s="211"/>
      <c r="BP91" s="211"/>
      <c r="BQ91" s="146">
        <v>447</v>
      </c>
      <c r="BR91" s="146"/>
      <c r="BS91" s="211" t="s">
        <v>1587</v>
      </c>
      <c r="BT91" s="211"/>
      <c r="BU91" s="211" t="s">
        <v>1651</v>
      </c>
      <c r="BV91" s="210"/>
      <c r="BW91" s="209" t="s">
        <v>1583</v>
      </c>
      <c r="BX91" s="209"/>
      <c r="BY91" s="209"/>
      <c r="BZ91" s="209"/>
      <c r="CA91" s="208"/>
      <c r="CB91" s="191" t="s">
        <v>463</v>
      </c>
    </row>
    <row r="92" spans="1:80" ht="13.5" customHeight="1" x14ac:dyDescent="0.3">
      <c r="A92" s="219">
        <v>85</v>
      </c>
      <c r="B92" s="147" t="s">
        <v>463</v>
      </c>
      <c r="C92" s="146">
        <v>449</v>
      </c>
      <c r="D92" s="218" t="s">
        <v>917</v>
      </c>
      <c r="E92" s="145" t="s">
        <v>623</v>
      </c>
      <c r="F92" s="218">
        <v>79567290</v>
      </c>
      <c r="G92" s="218" t="s">
        <v>1716</v>
      </c>
      <c r="H92" s="218" t="s">
        <v>1715</v>
      </c>
      <c r="I92" s="218">
        <v>3207678924</v>
      </c>
      <c r="J92" s="217">
        <v>45180</v>
      </c>
      <c r="K92" s="129" t="s">
        <v>452</v>
      </c>
      <c r="L92" s="129" t="s">
        <v>908</v>
      </c>
      <c r="M92" s="129" t="s">
        <v>453</v>
      </c>
      <c r="N92" s="130">
        <v>2143</v>
      </c>
      <c r="O92" s="130">
        <v>2019</v>
      </c>
      <c r="P92" s="130">
        <v>2019</v>
      </c>
      <c r="Q92" s="129" t="s">
        <v>823</v>
      </c>
      <c r="R92" s="129" t="s">
        <v>481</v>
      </c>
      <c r="S92" s="131" t="s">
        <v>918</v>
      </c>
      <c r="T92" s="132" t="s">
        <v>919</v>
      </c>
      <c r="U92" s="130">
        <v>19</v>
      </c>
      <c r="V92" s="130">
        <v>19</v>
      </c>
      <c r="W92" s="130">
        <v>4</v>
      </c>
      <c r="X92" s="132" t="s">
        <v>456</v>
      </c>
      <c r="Y92" s="133">
        <v>43532</v>
      </c>
      <c r="Z92" s="133">
        <v>43529</v>
      </c>
      <c r="AA92" s="132" t="s">
        <v>469</v>
      </c>
      <c r="AB92" s="130">
        <v>10017928949</v>
      </c>
      <c r="AC92" s="134">
        <v>20</v>
      </c>
      <c r="AD92" s="135">
        <v>349263</v>
      </c>
      <c r="AE92" s="130" t="s">
        <v>458</v>
      </c>
      <c r="AF92" s="136">
        <v>44990</v>
      </c>
      <c r="AG92" s="137">
        <v>45721</v>
      </c>
      <c r="AH92" s="135">
        <v>11101000608</v>
      </c>
      <c r="AI92" s="132" t="s">
        <v>459</v>
      </c>
      <c r="AJ92" s="136">
        <v>45347</v>
      </c>
      <c r="AK92" s="138">
        <v>45713</v>
      </c>
      <c r="AL92" s="216">
        <v>13061001309</v>
      </c>
      <c r="AM92" s="129" t="s">
        <v>459</v>
      </c>
      <c r="AN92" s="136">
        <v>45481</v>
      </c>
      <c r="AO92" s="138">
        <v>45846</v>
      </c>
      <c r="AP92" s="139">
        <v>9310012413401</v>
      </c>
      <c r="AQ92" s="211" t="s">
        <v>484</v>
      </c>
      <c r="AR92" s="136">
        <v>45356</v>
      </c>
      <c r="AS92" s="137">
        <v>45720</v>
      </c>
      <c r="AT92" s="140" t="s">
        <v>1658</v>
      </c>
      <c r="AU92" s="137">
        <v>45467</v>
      </c>
      <c r="AV92" s="138">
        <v>45527</v>
      </c>
      <c r="AW92" s="135">
        <v>165146769</v>
      </c>
      <c r="AX92" s="140" t="s">
        <v>472</v>
      </c>
      <c r="AY92" s="215">
        <v>45358</v>
      </c>
      <c r="AZ92" s="214">
        <v>45723</v>
      </c>
      <c r="BA92" s="213">
        <v>800126471</v>
      </c>
      <c r="BB92" s="142" t="s">
        <v>512</v>
      </c>
      <c r="BC92" s="143">
        <v>3118830</v>
      </c>
      <c r="BD92" s="143">
        <v>3203001319</v>
      </c>
      <c r="BE92" s="132" t="s">
        <v>513</v>
      </c>
      <c r="BF92" s="129" t="s">
        <v>514</v>
      </c>
      <c r="BG92" s="212"/>
      <c r="BH92" s="142"/>
      <c r="BI92" s="143"/>
      <c r="BJ92" s="211"/>
      <c r="BK92" s="211"/>
      <c r="BL92" s="212"/>
      <c r="BM92" s="142"/>
      <c r="BN92" s="143"/>
      <c r="BO92" s="211"/>
      <c r="BP92" s="211"/>
      <c r="BQ92" s="146">
        <v>449</v>
      </c>
      <c r="BR92" s="146"/>
      <c r="BS92" s="211" t="s">
        <v>1587</v>
      </c>
      <c r="BT92" s="211"/>
      <c r="BU92" s="211" t="s">
        <v>1584</v>
      </c>
      <c r="BV92" s="210"/>
      <c r="BW92" s="209" t="s">
        <v>1583</v>
      </c>
      <c r="BX92" s="209"/>
      <c r="BY92" s="209"/>
      <c r="BZ92" s="209"/>
      <c r="CA92" s="208"/>
      <c r="CB92" s="191" t="s">
        <v>463</v>
      </c>
    </row>
    <row r="93" spans="1:80" ht="13.5" customHeight="1" x14ac:dyDescent="0.3">
      <c r="A93" s="219">
        <v>86</v>
      </c>
      <c r="B93" s="147" t="s">
        <v>463</v>
      </c>
      <c r="C93" s="146">
        <v>450</v>
      </c>
      <c r="D93" s="218" t="s">
        <v>920</v>
      </c>
      <c r="E93" s="145" t="s">
        <v>623</v>
      </c>
      <c r="F93" s="218">
        <v>19381497</v>
      </c>
      <c r="G93" s="218" t="s">
        <v>1775</v>
      </c>
      <c r="H93" s="218" t="s">
        <v>1774</v>
      </c>
      <c r="I93" s="218">
        <v>3107965739</v>
      </c>
      <c r="J93" s="217">
        <v>45316</v>
      </c>
      <c r="K93" s="129" t="s">
        <v>452</v>
      </c>
      <c r="L93" s="129" t="s">
        <v>908</v>
      </c>
      <c r="M93" s="129" t="s">
        <v>453</v>
      </c>
      <c r="N93" s="130">
        <v>2143</v>
      </c>
      <c r="O93" s="130">
        <v>2019</v>
      </c>
      <c r="P93" s="130">
        <v>2019</v>
      </c>
      <c r="Q93" s="129" t="s">
        <v>823</v>
      </c>
      <c r="R93" s="129" t="s">
        <v>481</v>
      </c>
      <c r="S93" s="131" t="s">
        <v>921</v>
      </c>
      <c r="T93" s="132" t="s">
        <v>922</v>
      </c>
      <c r="U93" s="130">
        <v>19</v>
      </c>
      <c r="V93" s="130">
        <v>19</v>
      </c>
      <c r="W93" s="130">
        <v>4</v>
      </c>
      <c r="X93" s="132" t="s">
        <v>456</v>
      </c>
      <c r="Y93" s="133">
        <v>43532</v>
      </c>
      <c r="Z93" s="133">
        <v>43529</v>
      </c>
      <c r="AA93" s="132" t="s">
        <v>469</v>
      </c>
      <c r="AB93" s="130">
        <v>10017930014</v>
      </c>
      <c r="AC93" s="134">
        <v>20</v>
      </c>
      <c r="AD93" s="135">
        <v>349269</v>
      </c>
      <c r="AE93" s="130" t="s">
        <v>458</v>
      </c>
      <c r="AF93" s="136">
        <v>44990</v>
      </c>
      <c r="AG93" s="137">
        <v>45721</v>
      </c>
      <c r="AH93" s="135">
        <v>11101000608</v>
      </c>
      <c r="AI93" s="132" t="s">
        <v>459</v>
      </c>
      <c r="AJ93" s="136">
        <v>45347</v>
      </c>
      <c r="AK93" s="138">
        <v>45713</v>
      </c>
      <c r="AL93" s="216">
        <v>13061001309</v>
      </c>
      <c r="AM93" s="129" t="s">
        <v>459</v>
      </c>
      <c r="AN93" s="136">
        <v>45481</v>
      </c>
      <c r="AO93" s="138">
        <v>45846</v>
      </c>
      <c r="AP93" s="139">
        <v>9310012413501</v>
      </c>
      <c r="AQ93" s="211" t="s">
        <v>484</v>
      </c>
      <c r="AR93" s="136">
        <v>45356</v>
      </c>
      <c r="AS93" s="137">
        <v>45720</v>
      </c>
      <c r="AT93" s="140" t="s">
        <v>1658</v>
      </c>
      <c r="AU93" s="137">
        <v>45409</v>
      </c>
      <c r="AV93" s="138">
        <v>45469</v>
      </c>
      <c r="AW93" s="135">
        <v>165151710</v>
      </c>
      <c r="AX93" s="140" t="s">
        <v>472</v>
      </c>
      <c r="AY93" s="215">
        <v>45359</v>
      </c>
      <c r="AZ93" s="214">
        <v>45724</v>
      </c>
      <c r="BA93" s="213">
        <v>800126471</v>
      </c>
      <c r="BB93" s="142" t="s">
        <v>512</v>
      </c>
      <c r="BC93" s="143">
        <v>3118830</v>
      </c>
      <c r="BD93" s="143">
        <v>3203001319</v>
      </c>
      <c r="BE93" s="132" t="s">
        <v>513</v>
      </c>
      <c r="BF93" s="129" t="s">
        <v>514</v>
      </c>
      <c r="BG93" s="212"/>
      <c r="BH93" s="142"/>
      <c r="BI93" s="143"/>
      <c r="BJ93" s="211"/>
      <c r="BK93" s="211"/>
      <c r="BL93" s="212"/>
      <c r="BM93" s="142"/>
      <c r="BN93" s="143"/>
      <c r="BO93" s="211"/>
      <c r="BP93" s="211"/>
      <c r="BQ93" s="146">
        <v>450</v>
      </c>
      <c r="BR93" s="146"/>
      <c r="BS93" s="211" t="s">
        <v>1587</v>
      </c>
      <c r="BT93" s="211"/>
      <c r="BU93" s="211" t="s">
        <v>1584</v>
      </c>
      <c r="BV93" s="210"/>
      <c r="BW93" s="209" t="s">
        <v>1583</v>
      </c>
      <c r="BX93" s="209"/>
      <c r="BY93" s="209"/>
      <c r="BZ93" s="209"/>
      <c r="CA93" s="208"/>
      <c r="CB93" s="191" t="s">
        <v>463</v>
      </c>
    </row>
    <row r="94" spans="1:80" ht="13.5" customHeight="1" x14ac:dyDescent="0.3">
      <c r="A94" s="219">
        <v>87</v>
      </c>
      <c r="B94" s="147" t="s">
        <v>463</v>
      </c>
      <c r="C94" s="238">
        <v>453</v>
      </c>
      <c r="D94" s="218" t="s">
        <v>923</v>
      </c>
      <c r="E94" s="145" t="s">
        <v>623</v>
      </c>
      <c r="F94" s="218">
        <v>19320637</v>
      </c>
      <c r="G94" s="218" t="s">
        <v>1551</v>
      </c>
      <c r="H94" s="218" t="s">
        <v>1749</v>
      </c>
      <c r="I94" s="218" t="s">
        <v>1748</v>
      </c>
      <c r="J94" s="217">
        <v>44014</v>
      </c>
      <c r="K94" s="129" t="s">
        <v>465</v>
      </c>
      <c r="L94" s="129" t="s">
        <v>829</v>
      </c>
      <c r="M94" s="129" t="s">
        <v>453</v>
      </c>
      <c r="N94" s="130">
        <v>5123</v>
      </c>
      <c r="O94" s="130">
        <v>2020</v>
      </c>
      <c r="P94" s="130">
        <v>2020</v>
      </c>
      <c r="Q94" s="129" t="s">
        <v>454</v>
      </c>
      <c r="R94" s="129" t="s">
        <v>455</v>
      </c>
      <c r="S94" s="131" t="s">
        <v>924</v>
      </c>
      <c r="T94" s="132" t="s">
        <v>925</v>
      </c>
      <c r="U94" s="130">
        <v>42</v>
      </c>
      <c r="V94" s="130">
        <v>42</v>
      </c>
      <c r="W94" s="130">
        <v>2</v>
      </c>
      <c r="X94" s="132" t="s">
        <v>456</v>
      </c>
      <c r="Y94" s="133">
        <v>43539</v>
      </c>
      <c r="Z94" s="133">
        <v>43524</v>
      </c>
      <c r="AA94" s="132" t="s">
        <v>469</v>
      </c>
      <c r="AB94" s="130">
        <v>10017901907</v>
      </c>
      <c r="AC94" s="134">
        <v>42</v>
      </c>
      <c r="AD94" s="135">
        <v>385516</v>
      </c>
      <c r="AE94" s="130" t="s">
        <v>458</v>
      </c>
      <c r="AF94" s="136">
        <v>45205</v>
      </c>
      <c r="AG94" s="137">
        <v>45936</v>
      </c>
      <c r="AH94" s="135">
        <v>11101000608</v>
      </c>
      <c r="AI94" s="132" t="s">
        <v>459</v>
      </c>
      <c r="AJ94" s="136">
        <v>45347</v>
      </c>
      <c r="AK94" s="138">
        <v>45713</v>
      </c>
      <c r="AL94" s="216">
        <v>13061001309</v>
      </c>
      <c r="AM94" s="129" t="s">
        <v>459</v>
      </c>
      <c r="AN94" s="136">
        <v>45481</v>
      </c>
      <c r="AO94" s="138">
        <v>45846</v>
      </c>
      <c r="AP94" s="139">
        <v>9310008140001</v>
      </c>
      <c r="AQ94" s="211" t="s">
        <v>484</v>
      </c>
      <c r="AR94" s="136">
        <v>45179</v>
      </c>
      <c r="AS94" s="137">
        <v>45544</v>
      </c>
      <c r="AT94" s="140" t="s">
        <v>472</v>
      </c>
      <c r="AU94" s="137">
        <v>45230</v>
      </c>
      <c r="AV94" s="138">
        <v>45290</v>
      </c>
      <c r="AW94" s="135">
        <v>168471265</v>
      </c>
      <c r="AX94" s="140" t="s">
        <v>472</v>
      </c>
      <c r="AY94" s="215">
        <v>45187</v>
      </c>
      <c r="AZ94" s="214">
        <v>45553</v>
      </c>
      <c r="BA94" s="213">
        <v>800126471</v>
      </c>
      <c r="BB94" s="142" t="s">
        <v>512</v>
      </c>
      <c r="BC94" s="143">
        <v>3118830</v>
      </c>
      <c r="BD94" s="143">
        <v>3203001319</v>
      </c>
      <c r="BE94" s="132" t="s">
        <v>513</v>
      </c>
      <c r="BF94" s="129" t="s">
        <v>514</v>
      </c>
      <c r="BG94" s="212"/>
      <c r="BH94" s="142"/>
      <c r="BI94" s="143"/>
      <c r="BJ94" s="132"/>
      <c r="BK94" s="211"/>
      <c r="BL94" s="212"/>
      <c r="BM94" s="142"/>
      <c r="BN94" s="143"/>
      <c r="BO94" s="132"/>
      <c r="BP94" s="211"/>
      <c r="BQ94" s="146">
        <v>453</v>
      </c>
      <c r="BR94" s="146"/>
      <c r="BS94" s="211" t="s">
        <v>1587</v>
      </c>
      <c r="BT94" s="211"/>
      <c r="BU94" s="211" t="s">
        <v>1651</v>
      </c>
      <c r="BV94" s="210"/>
      <c r="BW94" s="209" t="s">
        <v>1583</v>
      </c>
      <c r="BX94" s="209"/>
      <c r="BY94" s="209"/>
      <c r="BZ94" s="209"/>
      <c r="CA94" s="208"/>
      <c r="CB94" s="191" t="s">
        <v>463</v>
      </c>
    </row>
    <row r="95" spans="1:80" ht="13.5" customHeight="1" x14ac:dyDescent="0.3">
      <c r="A95" s="219">
        <v>88</v>
      </c>
      <c r="B95" s="147" t="s">
        <v>463</v>
      </c>
      <c r="C95" s="238">
        <v>454</v>
      </c>
      <c r="D95" s="218" t="s">
        <v>926</v>
      </c>
      <c r="E95" s="145" t="s">
        <v>623</v>
      </c>
      <c r="F95" s="218">
        <v>93380544</v>
      </c>
      <c r="G95" s="218" t="s">
        <v>1747</v>
      </c>
      <c r="H95" s="218" t="s">
        <v>1746</v>
      </c>
      <c r="I95" s="218">
        <v>3228891758</v>
      </c>
      <c r="J95" s="217">
        <v>45469</v>
      </c>
      <c r="K95" s="129" t="s">
        <v>465</v>
      </c>
      <c r="L95" s="129" t="s">
        <v>829</v>
      </c>
      <c r="M95" s="129" t="s">
        <v>453</v>
      </c>
      <c r="N95" s="130">
        <v>5123</v>
      </c>
      <c r="O95" s="130">
        <v>2020</v>
      </c>
      <c r="P95" s="130">
        <v>2020</v>
      </c>
      <c r="Q95" s="129" t="s">
        <v>454</v>
      </c>
      <c r="R95" s="129" t="s">
        <v>455</v>
      </c>
      <c r="S95" s="131" t="s">
        <v>927</v>
      </c>
      <c r="T95" s="132" t="s">
        <v>928</v>
      </c>
      <c r="U95" s="130">
        <v>42</v>
      </c>
      <c r="V95" s="130">
        <v>42</v>
      </c>
      <c r="W95" s="130">
        <v>2</v>
      </c>
      <c r="X95" s="132" t="s">
        <v>456</v>
      </c>
      <c r="Y95" s="133">
        <v>43550</v>
      </c>
      <c r="Z95" s="133">
        <v>43524</v>
      </c>
      <c r="AA95" s="132" t="s">
        <v>469</v>
      </c>
      <c r="AB95" s="130">
        <v>10017901704</v>
      </c>
      <c r="AC95" s="134">
        <v>42</v>
      </c>
      <c r="AD95" s="135">
        <v>349276</v>
      </c>
      <c r="AE95" s="130" t="s">
        <v>458</v>
      </c>
      <c r="AF95" s="136">
        <v>44990</v>
      </c>
      <c r="AG95" s="137">
        <v>45721</v>
      </c>
      <c r="AH95" s="135">
        <v>11101000608</v>
      </c>
      <c r="AI95" s="132" t="s">
        <v>459</v>
      </c>
      <c r="AJ95" s="136">
        <v>45347</v>
      </c>
      <c r="AK95" s="138">
        <v>45713</v>
      </c>
      <c r="AL95" s="216">
        <v>13061001309</v>
      </c>
      <c r="AM95" s="129" t="s">
        <v>459</v>
      </c>
      <c r="AN95" s="136">
        <v>45481</v>
      </c>
      <c r="AO95" s="138">
        <v>45846</v>
      </c>
      <c r="AP95" s="139">
        <v>4308005007587000</v>
      </c>
      <c r="AQ95" s="211" t="s">
        <v>539</v>
      </c>
      <c r="AR95" s="136">
        <v>45341</v>
      </c>
      <c r="AS95" s="137">
        <v>45706</v>
      </c>
      <c r="AT95" s="140" t="s">
        <v>1658</v>
      </c>
      <c r="AU95" s="127">
        <v>45415</v>
      </c>
      <c r="AV95" s="138">
        <v>45475</v>
      </c>
      <c r="AW95" s="135">
        <v>172084883</v>
      </c>
      <c r="AX95" s="140" t="s">
        <v>472</v>
      </c>
      <c r="AY95" s="215">
        <v>45350</v>
      </c>
      <c r="AZ95" s="214">
        <v>45716</v>
      </c>
      <c r="BA95" s="213">
        <v>800126471</v>
      </c>
      <c r="BB95" s="142" t="s">
        <v>512</v>
      </c>
      <c r="BC95" s="143">
        <v>3118830</v>
      </c>
      <c r="BD95" s="143">
        <v>3203001319</v>
      </c>
      <c r="BE95" s="129" t="s">
        <v>513</v>
      </c>
      <c r="BF95" s="144" t="s">
        <v>514</v>
      </c>
      <c r="BG95" s="212"/>
      <c r="BH95" s="142"/>
      <c r="BI95" s="143"/>
      <c r="BJ95" s="211"/>
      <c r="BK95" s="254"/>
      <c r="BL95" s="212"/>
      <c r="BM95" s="142"/>
      <c r="BN95" s="143"/>
      <c r="BO95" s="211"/>
      <c r="BP95" s="211"/>
      <c r="BQ95" s="146">
        <v>454</v>
      </c>
      <c r="BR95" s="146"/>
      <c r="BS95" s="211" t="s">
        <v>1587</v>
      </c>
      <c r="BT95" s="211"/>
      <c r="BU95" s="211" t="s">
        <v>1651</v>
      </c>
      <c r="BV95" s="210"/>
      <c r="BW95" s="209" t="s">
        <v>1583</v>
      </c>
      <c r="BX95" s="209"/>
      <c r="BY95" s="209"/>
      <c r="BZ95" s="209"/>
      <c r="CA95" s="208"/>
      <c r="CB95" s="191" t="s">
        <v>463</v>
      </c>
    </row>
    <row r="96" spans="1:80" ht="13.5" customHeight="1" x14ac:dyDescent="0.3">
      <c r="A96" s="219">
        <v>89</v>
      </c>
      <c r="B96" s="147" t="s">
        <v>463</v>
      </c>
      <c r="C96" s="238">
        <v>455</v>
      </c>
      <c r="D96" s="218" t="s">
        <v>929</v>
      </c>
      <c r="E96" s="145" t="s">
        <v>623</v>
      </c>
      <c r="F96" s="218">
        <v>14253566</v>
      </c>
      <c r="G96" s="218" t="s">
        <v>1745</v>
      </c>
      <c r="H96" s="218" t="s">
        <v>1744</v>
      </c>
      <c r="I96" s="218">
        <v>3204418787</v>
      </c>
      <c r="J96" s="217">
        <v>45363</v>
      </c>
      <c r="K96" s="129" t="s">
        <v>465</v>
      </c>
      <c r="L96" s="129" t="s">
        <v>829</v>
      </c>
      <c r="M96" s="129" t="s">
        <v>453</v>
      </c>
      <c r="N96" s="130">
        <v>5123</v>
      </c>
      <c r="O96" s="130">
        <v>2020</v>
      </c>
      <c r="P96" s="130">
        <v>2020</v>
      </c>
      <c r="Q96" s="129" t="s">
        <v>454</v>
      </c>
      <c r="R96" s="129" t="s">
        <v>455</v>
      </c>
      <c r="S96" s="131" t="s">
        <v>930</v>
      </c>
      <c r="T96" s="132" t="s">
        <v>931</v>
      </c>
      <c r="U96" s="130">
        <v>42</v>
      </c>
      <c r="V96" s="130">
        <v>42</v>
      </c>
      <c r="W96" s="130">
        <v>2</v>
      </c>
      <c r="X96" s="132" t="s">
        <v>456</v>
      </c>
      <c r="Y96" s="133">
        <v>43539</v>
      </c>
      <c r="Z96" s="133">
        <v>43524</v>
      </c>
      <c r="AA96" s="132" t="s">
        <v>469</v>
      </c>
      <c r="AB96" s="130">
        <v>10017901969</v>
      </c>
      <c r="AC96" s="134">
        <v>42</v>
      </c>
      <c r="AD96" s="135">
        <v>385518</v>
      </c>
      <c r="AE96" s="130" t="s">
        <v>458</v>
      </c>
      <c r="AF96" s="136">
        <v>45205</v>
      </c>
      <c r="AG96" s="137">
        <v>45936</v>
      </c>
      <c r="AH96" s="135">
        <v>11101000608</v>
      </c>
      <c r="AI96" s="132" t="s">
        <v>459</v>
      </c>
      <c r="AJ96" s="136">
        <v>45347</v>
      </c>
      <c r="AK96" s="138">
        <v>45713</v>
      </c>
      <c r="AL96" s="216">
        <v>13061001309</v>
      </c>
      <c r="AM96" s="129" t="s">
        <v>459</v>
      </c>
      <c r="AN96" s="136">
        <v>45481</v>
      </c>
      <c r="AO96" s="138">
        <v>45846</v>
      </c>
      <c r="AP96" s="139">
        <v>9310008152401</v>
      </c>
      <c r="AQ96" s="211" t="s">
        <v>484</v>
      </c>
      <c r="AR96" s="136">
        <v>45179</v>
      </c>
      <c r="AS96" s="137">
        <v>45544</v>
      </c>
      <c r="AT96" s="140" t="s">
        <v>1658</v>
      </c>
      <c r="AU96" s="127">
        <v>45415</v>
      </c>
      <c r="AV96" s="138">
        <v>45475</v>
      </c>
      <c r="AW96" s="135">
        <v>168488565</v>
      </c>
      <c r="AX96" s="140" t="s">
        <v>472</v>
      </c>
      <c r="AY96" s="215">
        <v>45187</v>
      </c>
      <c r="AZ96" s="214">
        <v>45553</v>
      </c>
      <c r="BA96" s="213">
        <v>800126471</v>
      </c>
      <c r="BB96" s="142" t="s">
        <v>512</v>
      </c>
      <c r="BC96" s="143">
        <v>3118830</v>
      </c>
      <c r="BD96" s="143">
        <v>3203001319</v>
      </c>
      <c r="BE96" s="129" t="s">
        <v>513</v>
      </c>
      <c r="BF96" s="129" t="s">
        <v>514</v>
      </c>
      <c r="BG96" s="212"/>
      <c r="BH96" s="142"/>
      <c r="BI96" s="143"/>
      <c r="BJ96" s="129"/>
      <c r="BK96" s="129"/>
      <c r="BL96" s="212"/>
      <c r="BM96" s="142"/>
      <c r="BN96" s="143"/>
      <c r="BO96" s="211"/>
      <c r="BP96" s="211"/>
      <c r="BQ96" s="146">
        <v>455</v>
      </c>
      <c r="BR96" s="146"/>
      <c r="BS96" s="211" t="s">
        <v>1587</v>
      </c>
      <c r="BT96" s="211"/>
      <c r="BU96" s="211" t="s">
        <v>1651</v>
      </c>
      <c r="BV96" s="210"/>
      <c r="BW96" s="209" t="s">
        <v>1583</v>
      </c>
      <c r="BX96" s="209"/>
      <c r="BY96" s="209"/>
      <c r="BZ96" s="209"/>
      <c r="CA96" s="208"/>
      <c r="CB96" s="191" t="s">
        <v>463</v>
      </c>
    </row>
    <row r="97" spans="1:80" ht="13.5" customHeight="1" x14ac:dyDescent="0.3">
      <c r="A97" s="219">
        <v>90</v>
      </c>
      <c r="B97" s="147" t="s">
        <v>463</v>
      </c>
      <c r="C97" s="238">
        <v>456</v>
      </c>
      <c r="D97" s="218" t="s">
        <v>932</v>
      </c>
      <c r="E97" s="145" t="s">
        <v>623</v>
      </c>
      <c r="F97" s="218">
        <v>79881386</v>
      </c>
      <c r="G97" s="218" t="s">
        <v>1627</v>
      </c>
      <c r="H97" s="218" t="s">
        <v>1626</v>
      </c>
      <c r="I97" s="218">
        <v>3124480396</v>
      </c>
      <c r="J97" s="217">
        <v>43252</v>
      </c>
      <c r="K97" s="129" t="s">
        <v>465</v>
      </c>
      <c r="L97" s="129" t="s">
        <v>829</v>
      </c>
      <c r="M97" s="129" t="s">
        <v>453</v>
      </c>
      <c r="N97" s="130">
        <v>5123</v>
      </c>
      <c r="O97" s="130">
        <v>2019</v>
      </c>
      <c r="P97" s="130">
        <v>2020</v>
      </c>
      <c r="Q97" s="129" t="s">
        <v>780</v>
      </c>
      <c r="R97" s="129" t="s">
        <v>455</v>
      </c>
      <c r="S97" s="131" t="s">
        <v>933</v>
      </c>
      <c r="T97" s="132" t="s">
        <v>934</v>
      </c>
      <c r="U97" s="130">
        <v>42</v>
      </c>
      <c r="V97" s="130">
        <v>42</v>
      </c>
      <c r="W97" s="130">
        <v>2</v>
      </c>
      <c r="X97" s="132" t="s">
        <v>456</v>
      </c>
      <c r="Y97" s="133">
        <v>43642</v>
      </c>
      <c r="Z97" s="133">
        <v>43635</v>
      </c>
      <c r="AA97" s="132" t="s">
        <v>469</v>
      </c>
      <c r="AB97" s="130">
        <v>10024837134</v>
      </c>
      <c r="AC97" s="134">
        <v>42</v>
      </c>
      <c r="AD97" s="135">
        <v>385519</v>
      </c>
      <c r="AE97" s="130" t="s">
        <v>458</v>
      </c>
      <c r="AF97" s="136">
        <v>45205</v>
      </c>
      <c r="AG97" s="137">
        <v>45936</v>
      </c>
      <c r="AH97" s="135">
        <v>11101000608</v>
      </c>
      <c r="AI97" s="132" t="s">
        <v>459</v>
      </c>
      <c r="AJ97" s="136">
        <v>45347</v>
      </c>
      <c r="AK97" s="138">
        <v>45713</v>
      </c>
      <c r="AL97" s="216">
        <v>13061001309</v>
      </c>
      <c r="AM97" s="129" t="s">
        <v>459</v>
      </c>
      <c r="AN97" s="136">
        <v>45481</v>
      </c>
      <c r="AO97" s="138">
        <v>45846</v>
      </c>
      <c r="AP97" s="139">
        <v>9310008199201</v>
      </c>
      <c r="AQ97" s="211" t="s">
        <v>484</v>
      </c>
      <c r="AR97" s="136">
        <v>45179</v>
      </c>
      <c r="AS97" s="137">
        <v>45544</v>
      </c>
      <c r="AT97" s="140" t="s">
        <v>1658</v>
      </c>
      <c r="AU97" s="137">
        <v>45456</v>
      </c>
      <c r="AV97" s="138">
        <v>45516</v>
      </c>
      <c r="AW97" s="135">
        <v>168490583</v>
      </c>
      <c r="AX97" s="140" t="s">
        <v>472</v>
      </c>
      <c r="AY97" s="215">
        <v>45188</v>
      </c>
      <c r="AZ97" s="214">
        <v>45554</v>
      </c>
      <c r="BA97" s="213">
        <v>800126471</v>
      </c>
      <c r="BB97" s="142" t="s">
        <v>512</v>
      </c>
      <c r="BC97" s="143">
        <v>3118830</v>
      </c>
      <c r="BD97" s="160">
        <v>3203001319</v>
      </c>
      <c r="BE97" s="129" t="s">
        <v>513</v>
      </c>
      <c r="BF97" s="129" t="s">
        <v>514</v>
      </c>
      <c r="BG97" s="212"/>
      <c r="BH97" s="142"/>
      <c r="BI97" s="143"/>
      <c r="BJ97" s="129"/>
      <c r="BK97" s="144"/>
      <c r="BL97" s="212"/>
      <c r="BM97" s="142"/>
      <c r="BN97" s="143"/>
      <c r="BO97" s="211"/>
      <c r="BP97" s="211"/>
      <c r="BQ97" s="146">
        <v>456</v>
      </c>
      <c r="BR97" s="146"/>
      <c r="BS97" s="211" t="s">
        <v>1587</v>
      </c>
      <c r="BT97" s="211"/>
      <c r="BU97" s="211" t="s">
        <v>1651</v>
      </c>
      <c r="BV97" s="210"/>
      <c r="BW97" s="209" t="s">
        <v>1583</v>
      </c>
      <c r="BX97" s="209"/>
      <c r="BY97" s="209"/>
      <c r="BZ97" s="209"/>
      <c r="CA97" s="208"/>
      <c r="CB97" s="191" t="s">
        <v>463</v>
      </c>
    </row>
    <row r="98" spans="1:80" ht="13.5" customHeight="1" x14ac:dyDescent="0.3">
      <c r="A98" s="219">
        <v>145</v>
      </c>
      <c r="B98" s="147" t="s">
        <v>463</v>
      </c>
      <c r="C98" s="146">
        <v>458</v>
      </c>
      <c r="D98" s="218" t="s">
        <v>1252</v>
      </c>
      <c r="E98" s="145" t="s">
        <v>462</v>
      </c>
      <c r="F98" s="218" t="e">
        <v>#N/A</v>
      </c>
      <c r="G98" s="218" t="e">
        <v>#N/A</v>
      </c>
      <c r="H98" s="218" t="e">
        <v>#N/A</v>
      </c>
      <c r="I98" s="218" t="e">
        <v>#N/A</v>
      </c>
      <c r="J98" s="217" t="e">
        <v>#N/A</v>
      </c>
      <c r="K98" s="129" t="s">
        <v>517</v>
      </c>
      <c r="L98" s="129" t="s">
        <v>1134</v>
      </c>
      <c r="M98" s="129" t="s">
        <v>1080</v>
      </c>
      <c r="N98" s="130">
        <v>1333</v>
      </c>
      <c r="O98" s="130">
        <v>2022</v>
      </c>
      <c r="P98" s="130">
        <v>2021</v>
      </c>
      <c r="Q98" s="129" t="s">
        <v>945</v>
      </c>
      <c r="R98" s="129" t="s">
        <v>1082</v>
      </c>
      <c r="S98" s="131" t="s">
        <v>1253</v>
      </c>
      <c r="T98" s="132" t="s">
        <v>1254</v>
      </c>
      <c r="U98" s="130">
        <v>5</v>
      </c>
      <c r="V98" s="130">
        <v>5</v>
      </c>
      <c r="W98" s="130">
        <v>5</v>
      </c>
      <c r="X98" s="132" t="s">
        <v>1085</v>
      </c>
      <c r="Y98" s="133">
        <v>44494</v>
      </c>
      <c r="Z98" s="133">
        <v>44468</v>
      </c>
      <c r="AA98" s="132" t="s">
        <v>576</v>
      </c>
      <c r="AB98" s="130">
        <v>10029974707</v>
      </c>
      <c r="AC98" s="134">
        <v>5</v>
      </c>
      <c r="AD98" s="135">
        <v>391611</v>
      </c>
      <c r="AE98" s="130" t="s">
        <v>458</v>
      </c>
      <c r="AF98" s="136">
        <v>45225</v>
      </c>
      <c r="AG98" s="137">
        <v>45956</v>
      </c>
      <c r="AH98" s="135">
        <v>11101000608</v>
      </c>
      <c r="AI98" s="132" t="s">
        <v>459</v>
      </c>
      <c r="AJ98" s="136">
        <v>45347</v>
      </c>
      <c r="AK98" s="138">
        <v>45713</v>
      </c>
      <c r="AL98" s="216">
        <v>13061001309</v>
      </c>
      <c r="AM98" s="129" t="s">
        <v>459</v>
      </c>
      <c r="AN98" s="136">
        <v>45481</v>
      </c>
      <c r="AO98" s="138">
        <v>45846</v>
      </c>
      <c r="AP98" s="139">
        <v>86515136</v>
      </c>
      <c r="AQ98" s="211" t="s">
        <v>763</v>
      </c>
      <c r="AR98" s="136">
        <v>45190</v>
      </c>
      <c r="AS98" s="137">
        <v>45555</v>
      </c>
      <c r="AT98" s="140" t="s">
        <v>471</v>
      </c>
      <c r="AU98" s="137">
        <v>45055</v>
      </c>
      <c r="AV98" s="138">
        <v>45115</v>
      </c>
      <c r="AW98" s="135">
        <v>168709414</v>
      </c>
      <c r="AX98" s="140" t="s">
        <v>1152</v>
      </c>
      <c r="AY98" s="215">
        <v>45198</v>
      </c>
      <c r="AZ98" s="214">
        <v>45564</v>
      </c>
      <c r="BA98" s="235">
        <v>1098668540</v>
      </c>
      <c r="BB98" s="142" t="s">
        <v>1743</v>
      </c>
      <c r="BC98" s="143"/>
      <c r="BD98" s="143">
        <v>3132883636</v>
      </c>
      <c r="BE98" s="132" t="s">
        <v>1742</v>
      </c>
      <c r="BF98" s="129" t="s">
        <v>1741</v>
      </c>
      <c r="BG98" s="212"/>
      <c r="BH98" s="142"/>
      <c r="BI98" s="143"/>
      <c r="BJ98" s="211"/>
      <c r="BK98" s="211" t="s">
        <v>1255</v>
      </c>
      <c r="BL98" s="212"/>
      <c r="BM98" s="142"/>
      <c r="BN98" s="143"/>
      <c r="BO98" s="211"/>
      <c r="BP98" s="211"/>
      <c r="BQ98" s="146">
        <v>955</v>
      </c>
      <c r="BR98" s="146"/>
      <c r="BS98" s="211"/>
      <c r="BT98" s="211"/>
      <c r="BU98" s="211" t="s">
        <v>1584</v>
      </c>
      <c r="BV98" s="210"/>
      <c r="BW98" s="209" t="s">
        <v>1600</v>
      </c>
      <c r="BX98" s="209"/>
      <c r="BY98" s="209"/>
      <c r="BZ98" s="209"/>
      <c r="CA98" s="208"/>
      <c r="CB98" s="191" t="s">
        <v>463</v>
      </c>
    </row>
    <row r="99" spans="1:80" ht="13.5" customHeight="1" x14ac:dyDescent="0.3">
      <c r="A99" s="219">
        <v>91</v>
      </c>
      <c r="B99" s="147" t="s">
        <v>463</v>
      </c>
      <c r="C99" s="238">
        <v>459</v>
      </c>
      <c r="D99" s="218" t="s">
        <v>935</v>
      </c>
      <c r="E99" s="145" t="s">
        <v>462</v>
      </c>
      <c r="F99" s="218">
        <v>75076595</v>
      </c>
      <c r="G99" s="218" t="s">
        <v>1740</v>
      </c>
      <c r="H99" s="218" t="s">
        <v>1739</v>
      </c>
      <c r="I99" s="218">
        <v>3132696991</v>
      </c>
      <c r="J99" s="217">
        <v>40858</v>
      </c>
      <c r="K99" s="129" t="s">
        <v>465</v>
      </c>
      <c r="L99" s="129" t="s">
        <v>936</v>
      </c>
      <c r="M99" s="129" t="s">
        <v>453</v>
      </c>
      <c r="N99" s="130">
        <v>5123</v>
      </c>
      <c r="O99" s="130">
        <v>2023</v>
      </c>
      <c r="P99" s="130">
        <v>2023</v>
      </c>
      <c r="Q99" s="129" t="s">
        <v>780</v>
      </c>
      <c r="R99" s="129" t="s">
        <v>455</v>
      </c>
      <c r="S99" s="131" t="s">
        <v>937</v>
      </c>
      <c r="T99" s="132" t="s">
        <v>938</v>
      </c>
      <c r="U99" s="130">
        <v>41</v>
      </c>
      <c r="V99" s="130">
        <v>41</v>
      </c>
      <c r="W99" s="130">
        <v>2</v>
      </c>
      <c r="X99" s="132" t="s">
        <v>456</v>
      </c>
      <c r="Y99" s="133">
        <v>44751</v>
      </c>
      <c r="Z99" s="133">
        <v>44751</v>
      </c>
      <c r="AA99" s="132" t="s">
        <v>469</v>
      </c>
      <c r="AB99" s="130">
        <v>10026579619</v>
      </c>
      <c r="AC99" s="134">
        <v>41</v>
      </c>
      <c r="AD99" s="135">
        <v>441307</v>
      </c>
      <c r="AE99" s="130" t="s">
        <v>458</v>
      </c>
      <c r="AF99" s="136">
        <v>45496</v>
      </c>
      <c r="AG99" s="137">
        <v>46226</v>
      </c>
      <c r="AH99" s="135">
        <v>11101000608</v>
      </c>
      <c r="AI99" s="132" t="s">
        <v>459</v>
      </c>
      <c r="AJ99" s="136">
        <v>45347</v>
      </c>
      <c r="AK99" s="138">
        <v>45713</v>
      </c>
      <c r="AL99" s="216">
        <v>13061001309</v>
      </c>
      <c r="AM99" s="129" t="s">
        <v>459</v>
      </c>
      <c r="AN99" s="136">
        <v>45481</v>
      </c>
      <c r="AO99" s="138">
        <v>45846</v>
      </c>
      <c r="AP99" s="139">
        <v>88256613</v>
      </c>
      <c r="AQ99" s="211" t="s">
        <v>470</v>
      </c>
      <c r="AR99" s="136">
        <v>45468</v>
      </c>
      <c r="AS99" s="137">
        <v>45833</v>
      </c>
      <c r="AT99" s="140" t="s">
        <v>1738</v>
      </c>
      <c r="AU99" s="137">
        <v>45328</v>
      </c>
      <c r="AV99" s="138">
        <v>45388</v>
      </c>
      <c r="AW99" s="135">
        <v>174622670</v>
      </c>
      <c r="AX99" s="140" t="s">
        <v>809</v>
      </c>
      <c r="AY99" s="215">
        <v>45491</v>
      </c>
      <c r="AZ99" s="214">
        <v>45856</v>
      </c>
      <c r="BA99" s="213">
        <v>1015392785</v>
      </c>
      <c r="BB99" s="142" t="s">
        <v>939</v>
      </c>
      <c r="BC99" s="143">
        <v>2712931</v>
      </c>
      <c r="BD99" s="143">
        <v>3164967408</v>
      </c>
      <c r="BE99" s="129" t="s">
        <v>940</v>
      </c>
      <c r="BF99" s="129" t="s">
        <v>695</v>
      </c>
      <c r="BG99" s="212"/>
      <c r="BH99" s="142"/>
      <c r="BI99" s="143"/>
      <c r="BJ99" s="211"/>
      <c r="BK99" s="211"/>
      <c r="BL99" s="212"/>
      <c r="BM99" s="142"/>
      <c r="BN99" s="143"/>
      <c r="BO99" s="211"/>
      <c r="BP99" s="211"/>
      <c r="BQ99" s="146">
        <v>459</v>
      </c>
      <c r="BR99" s="146"/>
      <c r="BS99" s="211" t="s">
        <v>1587</v>
      </c>
      <c r="BT99" s="211"/>
      <c r="BU99" s="211" t="s">
        <v>1651</v>
      </c>
      <c r="BV99" s="210"/>
      <c r="BW99" s="209" t="s">
        <v>1583</v>
      </c>
      <c r="BX99" s="209"/>
      <c r="BY99" s="209"/>
      <c r="BZ99" s="209"/>
      <c r="CA99" s="208"/>
      <c r="CB99" s="191" t="s">
        <v>463</v>
      </c>
    </row>
    <row r="100" spans="1:80" ht="13.5" customHeight="1" x14ac:dyDescent="0.3">
      <c r="A100" s="219">
        <v>92</v>
      </c>
      <c r="B100" s="147" t="s">
        <v>463</v>
      </c>
      <c r="C100" s="146">
        <v>461</v>
      </c>
      <c r="D100" s="218" t="s">
        <v>941</v>
      </c>
      <c r="E100" s="145" t="s">
        <v>623</v>
      </c>
      <c r="F100" s="218">
        <v>11253282</v>
      </c>
      <c r="G100" s="218" t="s">
        <v>1852</v>
      </c>
      <c r="H100" s="218" t="e">
        <v>#N/A</v>
      </c>
      <c r="I100" s="218">
        <v>3042044439</v>
      </c>
      <c r="J100" s="217">
        <v>45063</v>
      </c>
      <c r="K100" s="129" t="s">
        <v>452</v>
      </c>
      <c r="L100" s="129" t="s">
        <v>942</v>
      </c>
      <c r="M100" s="129" t="s">
        <v>453</v>
      </c>
      <c r="N100" s="130">
        <v>2143</v>
      </c>
      <c r="O100" s="130">
        <v>2021</v>
      </c>
      <c r="P100" s="130">
        <v>2021</v>
      </c>
      <c r="Q100" s="129" t="s">
        <v>823</v>
      </c>
      <c r="R100" s="129" t="s">
        <v>481</v>
      </c>
      <c r="S100" s="131">
        <v>65195835217840</v>
      </c>
      <c r="T100" s="132" t="s">
        <v>943</v>
      </c>
      <c r="U100" s="130">
        <v>18</v>
      </c>
      <c r="V100" s="130">
        <v>17</v>
      </c>
      <c r="W100" s="130">
        <v>4</v>
      </c>
      <c r="X100" s="132" t="s">
        <v>456</v>
      </c>
      <c r="Y100" s="133">
        <v>44356</v>
      </c>
      <c r="Z100" s="133">
        <v>44336</v>
      </c>
      <c r="AA100" s="132" t="s">
        <v>469</v>
      </c>
      <c r="AB100" s="130">
        <v>10022964088</v>
      </c>
      <c r="AC100" s="134">
        <v>18</v>
      </c>
      <c r="AD100" s="135">
        <v>359337</v>
      </c>
      <c r="AE100" s="130" t="s">
        <v>458</v>
      </c>
      <c r="AF100" s="136">
        <v>45087</v>
      </c>
      <c r="AG100" s="137">
        <v>45818</v>
      </c>
      <c r="AH100" s="135">
        <v>11101000608</v>
      </c>
      <c r="AI100" s="132" t="s">
        <v>459</v>
      </c>
      <c r="AJ100" s="136">
        <v>45347</v>
      </c>
      <c r="AK100" s="138">
        <v>45713</v>
      </c>
      <c r="AL100" s="216">
        <v>13061001309</v>
      </c>
      <c r="AM100" s="129" t="s">
        <v>459</v>
      </c>
      <c r="AN100" s="136">
        <v>45481</v>
      </c>
      <c r="AO100" s="138">
        <v>45846</v>
      </c>
      <c r="AP100" s="139">
        <v>9310013765101</v>
      </c>
      <c r="AQ100" s="211" t="s">
        <v>484</v>
      </c>
      <c r="AR100" s="136">
        <v>45431</v>
      </c>
      <c r="AS100" s="137">
        <v>45795</v>
      </c>
      <c r="AT100" s="140" t="s">
        <v>472</v>
      </c>
      <c r="AU100" s="127">
        <v>45395</v>
      </c>
      <c r="AV100" s="138">
        <v>45455</v>
      </c>
      <c r="AW100" s="135">
        <v>173398883</v>
      </c>
      <c r="AX100" s="140" t="s">
        <v>472</v>
      </c>
      <c r="AY100" s="215">
        <v>45434</v>
      </c>
      <c r="AZ100" s="214">
        <v>45799</v>
      </c>
      <c r="BA100" s="213">
        <v>800126471</v>
      </c>
      <c r="BB100" s="142" t="s">
        <v>512</v>
      </c>
      <c r="BC100" s="143">
        <v>3118830</v>
      </c>
      <c r="BD100" s="143">
        <v>3203001319</v>
      </c>
      <c r="BE100" s="129" t="s">
        <v>513</v>
      </c>
      <c r="BF100" s="129" t="s">
        <v>514</v>
      </c>
      <c r="BG100" s="212"/>
      <c r="BH100" s="142"/>
      <c r="BI100" s="143"/>
      <c r="BJ100" s="211"/>
      <c r="BK100" s="211"/>
      <c r="BL100" s="212"/>
      <c r="BM100" s="142"/>
      <c r="BN100" s="143"/>
      <c r="BO100" s="211"/>
      <c r="BP100" s="211"/>
      <c r="BQ100" s="146">
        <v>461</v>
      </c>
      <c r="BR100" s="146"/>
      <c r="BS100" s="211" t="s">
        <v>1587</v>
      </c>
      <c r="BT100" s="211"/>
      <c r="BU100" s="211" t="s">
        <v>1584</v>
      </c>
      <c r="BV100" s="210"/>
      <c r="BW100" s="209" t="s">
        <v>1583</v>
      </c>
      <c r="BX100" s="209"/>
      <c r="BY100" s="209"/>
      <c r="BZ100" s="209"/>
      <c r="CA100" s="208"/>
      <c r="CB100" s="191" t="s">
        <v>463</v>
      </c>
    </row>
    <row r="101" spans="1:80" ht="13.5" customHeight="1" x14ac:dyDescent="0.3">
      <c r="A101" s="219">
        <v>97</v>
      </c>
      <c r="B101" s="147" t="s">
        <v>463</v>
      </c>
      <c r="C101" s="238">
        <v>466</v>
      </c>
      <c r="D101" s="218" t="s">
        <v>961</v>
      </c>
      <c r="E101" s="145" t="s">
        <v>462</v>
      </c>
      <c r="F101" s="218">
        <v>86043526</v>
      </c>
      <c r="G101" s="218" t="s">
        <v>1735</v>
      </c>
      <c r="H101" s="218">
        <v>0</v>
      </c>
      <c r="I101" s="218">
        <v>3204886988</v>
      </c>
      <c r="J101" s="217"/>
      <c r="K101" s="129" t="s">
        <v>465</v>
      </c>
      <c r="L101" s="129" t="s">
        <v>936</v>
      </c>
      <c r="M101" s="129" t="s">
        <v>453</v>
      </c>
      <c r="N101" s="130">
        <v>5123</v>
      </c>
      <c r="O101" s="130">
        <v>2022</v>
      </c>
      <c r="P101" s="130">
        <v>2021</v>
      </c>
      <c r="Q101" s="129" t="s">
        <v>454</v>
      </c>
      <c r="R101" s="129" t="s">
        <v>455</v>
      </c>
      <c r="S101" s="131" t="s">
        <v>962</v>
      </c>
      <c r="T101" s="132" t="s">
        <v>963</v>
      </c>
      <c r="U101" s="130">
        <v>42</v>
      </c>
      <c r="V101" s="130">
        <v>41</v>
      </c>
      <c r="W101" s="130">
        <v>2</v>
      </c>
      <c r="X101" s="132" t="s">
        <v>456</v>
      </c>
      <c r="Y101" s="133">
        <v>44607</v>
      </c>
      <c r="Z101" s="133">
        <v>44595</v>
      </c>
      <c r="AA101" s="132" t="s">
        <v>469</v>
      </c>
      <c r="AB101" s="130">
        <v>10025194172</v>
      </c>
      <c r="AC101" s="134">
        <v>42</v>
      </c>
      <c r="AD101" s="135">
        <v>411833</v>
      </c>
      <c r="AE101" s="130" t="s">
        <v>458</v>
      </c>
      <c r="AF101" s="136">
        <v>45338</v>
      </c>
      <c r="AG101" s="137">
        <v>46069</v>
      </c>
      <c r="AH101" s="135">
        <v>11101000608</v>
      </c>
      <c r="AI101" s="132" t="s">
        <v>459</v>
      </c>
      <c r="AJ101" s="136">
        <v>45347</v>
      </c>
      <c r="AK101" s="138">
        <v>45713</v>
      </c>
      <c r="AL101" s="216">
        <v>13061001309</v>
      </c>
      <c r="AM101" s="129" t="s">
        <v>459</v>
      </c>
      <c r="AN101" s="136">
        <v>45481</v>
      </c>
      <c r="AO101" s="138">
        <v>45846</v>
      </c>
      <c r="AP101" s="139">
        <v>9310011406101</v>
      </c>
      <c r="AQ101" s="211" t="s">
        <v>484</v>
      </c>
      <c r="AR101" s="136">
        <v>45318</v>
      </c>
      <c r="AS101" s="137">
        <v>45683</v>
      </c>
      <c r="AT101" s="140" t="s">
        <v>1658</v>
      </c>
      <c r="AU101" s="127">
        <v>45464</v>
      </c>
      <c r="AV101" s="138">
        <v>45524</v>
      </c>
      <c r="AW101" s="135">
        <v>171435999</v>
      </c>
      <c r="AX101" s="140" t="s">
        <v>472</v>
      </c>
      <c r="AY101" s="215">
        <v>45338</v>
      </c>
      <c r="AZ101" s="214">
        <v>46069</v>
      </c>
      <c r="BA101" s="213">
        <v>901263957</v>
      </c>
      <c r="BB101" s="142" t="s">
        <v>1734</v>
      </c>
      <c r="BC101" s="143">
        <v>3103329834</v>
      </c>
      <c r="BD101" s="143">
        <v>3103329834</v>
      </c>
      <c r="BE101" s="129" t="s">
        <v>1733</v>
      </c>
      <c r="BF101" s="245" t="s">
        <v>1732</v>
      </c>
      <c r="BG101" s="212"/>
      <c r="BH101" s="142"/>
      <c r="BI101" s="143"/>
      <c r="BJ101" s="211"/>
      <c r="BK101" s="211"/>
      <c r="BL101" s="212"/>
      <c r="BM101" s="142"/>
      <c r="BN101" s="143"/>
      <c r="BO101" s="211"/>
      <c r="BP101" s="211"/>
      <c r="BQ101" s="146">
        <v>471</v>
      </c>
      <c r="BR101" s="146"/>
      <c r="BS101" s="211" t="s">
        <v>1587</v>
      </c>
      <c r="BT101" s="211"/>
      <c r="BU101" s="211" t="s">
        <v>1651</v>
      </c>
      <c r="BV101" s="210"/>
      <c r="BW101" s="209" t="s">
        <v>1583</v>
      </c>
      <c r="BX101" s="209"/>
      <c r="BY101" s="209"/>
      <c r="BZ101" s="209"/>
      <c r="CA101" s="208"/>
      <c r="CB101" s="191" t="s">
        <v>463</v>
      </c>
    </row>
    <row r="102" spans="1:80" ht="13.5" customHeight="1" x14ac:dyDescent="0.3">
      <c r="A102" s="219">
        <v>175</v>
      </c>
      <c r="B102" s="147" t="s">
        <v>463</v>
      </c>
      <c r="C102" s="238">
        <v>467</v>
      </c>
      <c r="D102" s="218" t="s">
        <v>1413</v>
      </c>
      <c r="E102" s="145" t="s">
        <v>591</v>
      </c>
      <c r="F102" s="218">
        <v>4116959</v>
      </c>
      <c r="G102" s="218" t="s">
        <v>1540</v>
      </c>
      <c r="H102" s="218" t="s">
        <v>1731</v>
      </c>
      <c r="I102" s="218">
        <v>3133608820</v>
      </c>
      <c r="J102" s="217">
        <v>44811</v>
      </c>
      <c r="K102" s="129" t="s">
        <v>845</v>
      </c>
      <c r="L102" s="129" t="s">
        <v>846</v>
      </c>
      <c r="M102" s="129" t="s">
        <v>453</v>
      </c>
      <c r="N102" s="130">
        <v>5193</v>
      </c>
      <c r="O102" s="130">
        <v>2023</v>
      </c>
      <c r="P102" s="130">
        <v>2023</v>
      </c>
      <c r="Q102" s="132" t="s">
        <v>454</v>
      </c>
      <c r="R102" s="132" t="s">
        <v>455</v>
      </c>
      <c r="S102" s="155" t="s">
        <v>1414</v>
      </c>
      <c r="T102" s="155" t="s">
        <v>1415</v>
      </c>
      <c r="U102" s="130">
        <v>41</v>
      </c>
      <c r="V102" s="130">
        <v>40</v>
      </c>
      <c r="W102" s="130">
        <v>3</v>
      </c>
      <c r="X102" s="129" t="s">
        <v>456</v>
      </c>
      <c r="Y102" s="133">
        <v>45086</v>
      </c>
      <c r="Z102" s="133">
        <v>45072</v>
      </c>
      <c r="AA102" s="132" t="s">
        <v>469</v>
      </c>
      <c r="AB102" s="156">
        <v>10029203842</v>
      </c>
      <c r="AC102" s="134">
        <v>41</v>
      </c>
      <c r="AD102" s="135">
        <v>369104</v>
      </c>
      <c r="AE102" s="130" t="s">
        <v>458</v>
      </c>
      <c r="AF102" s="136">
        <v>45086</v>
      </c>
      <c r="AG102" s="137">
        <v>45817</v>
      </c>
      <c r="AH102" s="135">
        <v>11101000608</v>
      </c>
      <c r="AI102" s="132" t="s">
        <v>1412</v>
      </c>
      <c r="AJ102" s="136">
        <v>45347</v>
      </c>
      <c r="AK102" s="138">
        <v>45713</v>
      </c>
      <c r="AL102" s="216">
        <v>13061001309</v>
      </c>
      <c r="AM102" s="129" t="s">
        <v>459</v>
      </c>
      <c r="AN102" s="136">
        <v>45481</v>
      </c>
      <c r="AO102" s="138">
        <v>45846</v>
      </c>
      <c r="AP102" s="139">
        <v>9310013764701</v>
      </c>
      <c r="AQ102" s="211" t="s">
        <v>484</v>
      </c>
      <c r="AR102" s="136">
        <v>45438</v>
      </c>
      <c r="AS102" s="137">
        <v>45802</v>
      </c>
      <c r="AT102" s="140" t="s">
        <v>809</v>
      </c>
      <c r="AU102" s="127">
        <v>45415</v>
      </c>
      <c r="AV102" s="138">
        <v>45475</v>
      </c>
      <c r="AW102" s="135" t="s">
        <v>809</v>
      </c>
      <c r="AX102" s="140" t="s">
        <v>809</v>
      </c>
      <c r="AY102" s="215">
        <v>45072</v>
      </c>
      <c r="AZ102" s="214">
        <v>45803</v>
      </c>
      <c r="BA102" s="213">
        <v>52493549</v>
      </c>
      <c r="BB102" s="142" t="s">
        <v>589</v>
      </c>
      <c r="BC102" s="143">
        <v>3118830</v>
      </c>
      <c r="BD102" s="143">
        <v>3203001319</v>
      </c>
      <c r="BE102" s="132" t="s">
        <v>513</v>
      </c>
      <c r="BF102" s="144" t="s">
        <v>590</v>
      </c>
      <c r="BG102" s="212">
        <v>41493760</v>
      </c>
      <c r="BH102" s="142" t="s">
        <v>1634</v>
      </c>
      <c r="BI102" s="143">
        <v>3203001319</v>
      </c>
      <c r="BJ102" s="211" t="s">
        <v>513</v>
      </c>
      <c r="BK102" s="211" t="s">
        <v>590</v>
      </c>
      <c r="BL102" s="212"/>
      <c r="BM102" s="142"/>
      <c r="BN102" s="143"/>
      <c r="BO102" s="211"/>
      <c r="BP102" s="211"/>
      <c r="BQ102" s="146">
        <v>467</v>
      </c>
      <c r="BR102" s="146"/>
      <c r="BS102" s="211" t="s">
        <v>1587</v>
      </c>
      <c r="BT102" s="211"/>
      <c r="BU102" s="211"/>
      <c r="BV102" s="210"/>
      <c r="BW102" s="209" t="s">
        <v>1583</v>
      </c>
      <c r="BX102" s="209"/>
      <c r="BY102" s="209"/>
      <c r="BZ102" s="209"/>
      <c r="CA102" s="208"/>
      <c r="CB102" s="191" t="s">
        <v>463</v>
      </c>
    </row>
    <row r="103" spans="1:80" s="232" customFormat="1" ht="13.5" customHeight="1" x14ac:dyDescent="0.3">
      <c r="A103" s="219">
        <v>95</v>
      </c>
      <c r="B103" s="147" t="s">
        <v>463</v>
      </c>
      <c r="C103" s="238">
        <v>469</v>
      </c>
      <c r="D103" s="218" t="s">
        <v>946</v>
      </c>
      <c r="E103" s="145" t="s">
        <v>702</v>
      </c>
      <c r="F103" s="218">
        <v>80033053</v>
      </c>
      <c r="G103" s="218" t="s">
        <v>1547</v>
      </c>
      <c r="H103" s="218" t="s">
        <v>1730</v>
      </c>
      <c r="I103" s="218">
        <v>3229459621</v>
      </c>
      <c r="J103" s="217"/>
      <c r="K103" s="129" t="s">
        <v>452</v>
      </c>
      <c r="L103" s="129" t="s">
        <v>697</v>
      </c>
      <c r="M103" s="129" t="s">
        <v>453</v>
      </c>
      <c r="N103" s="130">
        <v>7200</v>
      </c>
      <c r="O103" s="130">
        <v>2018</v>
      </c>
      <c r="P103" s="130">
        <v>2019</v>
      </c>
      <c r="Q103" s="129" t="s">
        <v>454</v>
      </c>
      <c r="R103" s="129" t="s">
        <v>455</v>
      </c>
      <c r="S103" s="131" t="s">
        <v>947</v>
      </c>
      <c r="T103" s="132" t="s">
        <v>948</v>
      </c>
      <c r="U103" s="130">
        <v>47</v>
      </c>
      <c r="V103" s="130">
        <v>44</v>
      </c>
      <c r="W103" s="130">
        <v>3</v>
      </c>
      <c r="X103" s="132" t="s">
        <v>456</v>
      </c>
      <c r="Y103" s="133">
        <v>43433</v>
      </c>
      <c r="Z103" s="133">
        <v>43426</v>
      </c>
      <c r="AA103" s="132" t="s">
        <v>469</v>
      </c>
      <c r="AB103" s="130">
        <v>10017272373</v>
      </c>
      <c r="AC103" s="134">
        <v>47</v>
      </c>
      <c r="AD103" s="135">
        <v>333254</v>
      </c>
      <c r="AE103" s="130" t="s">
        <v>458</v>
      </c>
      <c r="AF103" s="136">
        <v>44893</v>
      </c>
      <c r="AG103" s="137">
        <v>45624</v>
      </c>
      <c r="AH103" s="135">
        <v>11101000608</v>
      </c>
      <c r="AI103" s="132" t="s">
        <v>459</v>
      </c>
      <c r="AJ103" s="136">
        <v>45347</v>
      </c>
      <c r="AK103" s="138">
        <v>45713</v>
      </c>
      <c r="AL103" s="216">
        <v>13061001309</v>
      </c>
      <c r="AM103" s="129" t="s">
        <v>459</v>
      </c>
      <c r="AN103" s="136">
        <v>45481</v>
      </c>
      <c r="AO103" s="138">
        <v>45846</v>
      </c>
      <c r="AP103" s="139">
        <v>36565491</v>
      </c>
      <c r="AQ103" s="211" t="s">
        <v>700</v>
      </c>
      <c r="AR103" s="136">
        <v>45231</v>
      </c>
      <c r="AS103" s="137">
        <v>45596</v>
      </c>
      <c r="AT103" s="140" t="s">
        <v>472</v>
      </c>
      <c r="AU103" s="137">
        <v>45230</v>
      </c>
      <c r="AV103" s="138">
        <v>45290</v>
      </c>
      <c r="AW103" s="135">
        <v>169770703</v>
      </c>
      <c r="AX103" s="140" t="s">
        <v>680</v>
      </c>
      <c r="AY103" s="215">
        <v>45253</v>
      </c>
      <c r="AZ103" s="214">
        <v>45619</v>
      </c>
      <c r="BA103" s="213">
        <v>79942962</v>
      </c>
      <c r="BB103" s="142" t="s">
        <v>949</v>
      </c>
      <c r="BC103" s="143"/>
      <c r="BD103" s="143">
        <v>3108520810</v>
      </c>
      <c r="BE103" s="129" t="s">
        <v>950</v>
      </c>
      <c r="BF103" s="129" t="s">
        <v>951</v>
      </c>
      <c r="BG103" s="212">
        <v>80087521</v>
      </c>
      <c r="BH103" s="142" t="s">
        <v>952</v>
      </c>
      <c r="BI103" s="143">
        <v>3153962900</v>
      </c>
      <c r="BJ103" s="211" t="s">
        <v>953</v>
      </c>
      <c r="BK103" s="211" t="s">
        <v>954</v>
      </c>
      <c r="BL103" s="212">
        <v>52812242</v>
      </c>
      <c r="BM103" s="142" t="s">
        <v>955</v>
      </c>
      <c r="BN103" s="143">
        <v>3185171006</v>
      </c>
      <c r="BO103" s="211" t="s">
        <v>513</v>
      </c>
      <c r="BP103" s="211" t="s">
        <v>956</v>
      </c>
      <c r="BQ103" s="146">
        <v>469</v>
      </c>
      <c r="BR103" s="146"/>
      <c r="BS103" s="211" t="s">
        <v>1587</v>
      </c>
      <c r="BT103" s="211"/>
      <c r="BU103" s="211" t="s">
        <v>1651</v>
      </c>
      <c r="BV103" s="210"/>
      <c r="BW103" s="209" t="s">
        <v>1583</v>
      </c>
      <c r="BX103" s="209"/>
      <c r="BY103" s="209"/>
      <c r="BZ103" s="209"/>
      <c r="CA103" s="208"/>
      <c r="CB103" s="191" t="s">
        <v>463</v>
      </c>
    </row>
    <row r="104" spans="1:80" ht="13.5" customHeight="1" x14ac:dyDescent="0.3">
      <c r="A104" s="219">
        <v>96</v>
      </c>
      <c r="B104" s="147" t="s">
        <v>463</v>
      </c>
      <c r="C104" s="146">
        <v>470</v>
      </c>
      <c r="D104" s="218" t="s">
        <v>957</v>
      </c>
      <c r="E104" s="145" t="s">
        <v>623</v>
      </c>
      <c r="F104" s="218">
        <v>19402063</v>
      </c>
      <c r="G104" s="218" t="s">
        <v>1564</v>
      </c>
      <c r="H104" s="218" t="s">
        <v>1729</v>
      </c>
      <c r="I104" s="218">
        <v>3103165155</v>
      </c>
      <c r="J104" s="217">
        <v>45173</v>
      </c>
      <c r="K104" s="129" t="s">
        <v>452</v>
      </c>
      <c r="L104" s="129" t="s">
        <v>958</v>
      </c>
      <c r="M104" s="129" t="s">
        <v>453</v>
      </c>
      <c r="N104" s="130">
        <v>3907</v>
      </c>
      <c r="O104" s="130">
        <v>2019</v>
      </c>
      <c r="P104" s="130">
        <v>2019</v>
      </c>
      <c r="Q104" s="129" t="s">
        <v>537</v>
      </c>
      <c r="R104" s="129" t="s">
        <v>455</v>
      </c>
      <c r="S104" s="131" t="s">
        <v>959</v>
      </c>
      <c r="T104" s="132" t="s">
        <v>960</v>
      </c>
      <c r="U104" s="130">
        <v>38</v>
      </c>
      <c r="V104" s="130">
        <v>39</v>
      </c>
      <c r="W104" s="130">
        <v>2</v>
      </c>
      <c r="X104" s="132" t="s">
        <v>456</v>
      </c>
      <c r="Y104" s="133">
        <v>43733</v>
      </c>
      <c r="Z104" s="133">
        <v>43726</v>
      </c>
      <c r="AA104" s="132" t="s">
        <v>469</v>
      </c>
      <c r="AB104" s="130">
        <v>10019238891</v>
      </c>
      <c r="AC104" s="134">
        <v>38</v>
      </c>
      <c r="AD104" s="135">
        <v>382029</v>
      </c>
      <c r="AE104" s="130" t="s">
        <v>458</v>
      </c>
      <c r="AF104" s="136">
        <v>45183</v>
      </c>
      <c r="AG104" s="137">
        <v>45914</v>
      </c>
      <c r="AH104" s="135">
        <v>11101000608</v>
      </c>
      <c r="AI104" s="132" t="s">
        <v>459</v>
      </c>
      <c r="AJ104" s="136">
        <v>45347</v>
      </c>
      <c r="AK104" s="138">
        <v>45713</v>
      </c>
      <c r="AL104" s="216">
        <v>13061001309</v>
      </c>
      <c r="AM104" s="129" t="s">
        <v>459</v>
      </c>
      <c r="AN104" s="136">
        <v>45481</v>
      </c>
      <c r="AO104" s="138">
        <v>45846</v>
      </c>
      <c r="AP104" s="139">
        <v>9310008163201</v>
      </c>
      <c r="AQ104" s="211" t="s">
        <v>484</v>
      </c>
      <c r="AR104" s="136">
        <v>45183</v>
      </c>
      <c r="AS104" s="137">
        <v>45548</v>
      </c>
      <c r="AT104" s="140" t="s">
        <v>1658</v>
      </c>
      <c r="AU104" s="127">
        <v>45467</v>
      </c>
      <c r="AV104" s="138">
        <v>45527</v>
      </c>
      <c r="AW104" s="135">
        <v>168497927</v>
      </c>
      <c r="AX104" s="140" t="s">
        <v>472</v>
      </c>
      <c r="AY104" s="215">
        <v>45188</v>
      </c>
      <c r="AZ104" s="214">
        <v>45554</v>
      </c>
      <c r="BA104" s="213">
        <v>800126471</v>
      </c>
      <c r="BB104" s="142" t="s">
        <v>512</v>
      </c>
      <c r="BC104" s="143">
        <v>3118830</v>
      </c>
      <c r="BD104" s="143">
        <v>3203001319</v>
      </c>
      <c r="BE104" s="129" t="s">
        <v>513</v>
      </c>
      <c r="BF104" s="129" t="s">
        <v>514</v>
      </c>
      <c r="BG104" s="212"/>
      <c r="BH104" s="142"/>
      <c r="BI104" s="143"/>
      <c r="BJ104" s="211"/>
      <c r="BK104" s="211"/>
      <c r="BL104" s="212"/>
      <c r="BM104" s="142"/>
      <c r="BN104" s="143"/>
      <c r="BO104" s="211"/>
      <c r="BP104" s="211"/>
      <c r="BQ104" s="146">
        <v>470</v>
      </c>
      <c r="BR104" s="146"/>
      <c r="BS104" s="211" t="s">
        <v>1587</v>
      </c>
      <c r="BT104" s="211"/>
      <c r="BU104" s="211" t="s">
        <v>1651</v>
      </c>
      <c r="BV104" s="210"/>
      <c r="BW104" s="209" t="s">
        <v>1583</v>
      </c>
      <c r="BX104" s="209"/>
      <c r="BY104" s="209"/>
      <c r="BZ104" s="209"/>
      <c r="CA104" s="208"/>
      <c r="CB104" s="191" t="s">
        <v>463</v>
      </c>
    </row>
    <row r="105" spans="1:80" ht="13.5" customHeight="1" x14ac:dyDescent="0.3">
      <c r="A105" s="219">
        <v>98</v>
      </c>
      <c r="B105" s="147" t="s">
        <v>463</v>
      </c>
      <c r="C105" s="146">
        <v>472</v>
      </c>
      <c r="D105" s="218" t="s">
        <v>964</v>
      </c>
      <c r="E105" s="145" t="s">
        <v>623</v>
      </c>
      <c r="F105" s="218">
        <v>1024589051</v>
      </c>
      <c r="G105" s="218" t="s">
        <v>2305</v>
      </c>
      <c r="H105" s="218" t="s">
        <v>1727</v>
      </c>
      <c r="I105" s="218" t="s">
        <v>2306</v>
      </c>
      <c r="J105" s="217">
        <v>43575</v>
      </c>
      <c r="K105" s="129" t="s">
        <v>465</v>
      </c>
      <c r="L105" s="129" t="s">
        <v>608</v>
      </c>
      <c r="M105" s="129" t="s">
        <v>453</v>
      </c>
      <c r="N105" s="130">
        <v>5123</v>
      </c>
      <c r="O105" s="130">
        <v>2019</v>
      </c>
      <c r="P105" s="130">
        <v>2020</v>
      </c>
      <c r="Q105" s="129" t="s">
        <v>780</v>
      </c>
      <c r="R105" s="129" t="s">
        <v>545</v>
      </c>
      <c r="S105" s="131" t="s">
        <v>965</v>
      </c>
      <c r="T105" s="132" t="s">
        <v>966</v>
      </c>
      <c r="U105" s="130">
        <v>31</v>
      </c>
      <c r="V105" s="130">
        <v>31</v>
      </c>
      <c r="W105" s="130">
        <v>4</v>
      </c>
      <c r="X105" s="132" t="s">
        <v>456</v>
      </c>
      <c r="Y105" s="133">
        <v>43784</v>
      </c>
      <c r="Z105" s="133">
        <v>43774</v>
      </c>
      <c r="AA105" s="132" t="s">
        <v>469</v>
      </c>
      <c r="AB105" s="130">
        <v>10019569607</v>
      </c>
      <c r="AC105" s="134">
        <v>31</v>
      </c>
      <c r="AD105" s="135">
        <v>389968</v>
      </c>
      <c r="AE105" s="130" t="s">
        <v>458</v>
      </c>
      <c r="AF105" s="136">
        <v>45233</v>
      </c>
      <c r="AG105" s="137">
        <v>45964</v>
      </c>
      <c r="AH105" s="135">
        <v>11101000608</v>
      </c>
      <c r="AI105" s="132" t="s">
        <v>459</v>
      </c>
      <c r="AJ105" s="136">
        <v>45347</v>
      </c>
      <c r="AK105" s="138">
        <v>45713</v>
      </c>
      <c r="AL105" s="216">
        <v>13061001309</v>
      </c>
      <c r="AM105" s="129" t="s">
        <v>459</v>
      </c>
      <c r="AN105" s="136">
        <v>45481</v>
      </c>
      <c r="AO105" s="138">
        <v>45846</v>
      </c>
      <c r="AP105" s="139">
        <v>9310010005401</v>
      </c>
      <c r="AQ105" s="211" t="s">
        <v>484</v>
      </c>
      <c r="AR105" s="136">
        <v>45262</v>
      </c>
      <c r="AS105" s="137">
        <v>45627</v>
      </c>
      <c r="AT105" s="140" t="s">
        <v>1658</v>
      </c>
      <c r="AU105" s="127">
        <v>45415</v>
      </c>
      <c r="AV105" s="138">
        <v>45475</v>
      </c>
      <c r="AW105" s="135">
        <v>169994248</v>
      </c>
      <c r="AX105" s="140" t="s">
        <v>472</v>
      </c>
      <c r="AY105" s="215">
        <v>45264</v>
      </c>
      <c r="AZ105" s="214">
        <v>45630</v>
      </c>
      <c r="BA105" s="213">
        <v>800126471</v>
      </c>
      <c r="BB105" s="142" t="s">
        <v>512</v>
      </c>
      <c r="BC105" s="143">
        <v>3118830</v>
      </c>
      <c r="BD105" s="143">
        <v>3203001319</v>
      </c>
      <c r="BE105" s="129" t="s">
        <v>513</v>
      </c>
      <c r="BF105" s="129" t="s">
        <v>514</v>
      </c>
      <c r="BG105" s="212"/>
      <c r="BH105" s="142"/>
      <c r="BI105" s="143"/>
      <c r="BJ105" s="211"/>
      <c r="BK105" s="211"/>
      <c r="BL105" s="212"/>
      <c r="BM105" s="142"/>
      <c r="BN105" s="143"/>
      <c r="BO105" s="211"/>
      <c r="BP105" s="211"/>
      <c r="BQ105" s="146">
        <v>472</v>
      </c>
      <c r="BR105" s="146"/>
      <c r="BS105" s="211" t="s">
        <v>1587</v>
      </c>
      <c r="BT105" s="211"/>
      <c r="BU105" s="211" t="s">
        <v>1651</v>
      </c>
      <c r="BV105" s="210"/>
      <c r="BW105" s="209" t="s">
        <v>1583</v>
      </c>
      <c r="BX105" s="209"/>
      <c r="BY105" s="209"/>
      <c r="BZ105" s="209"/>
      <c r="CA105" s="208"/>
      <c r="CB105" s="191" t="s">
        <v>463</v>
      </c>
    </row>
    <row r="106" spans="1:80" ht="13.5" customHeight="1" x14ac:dyDescent="0.3">
      <c r="A106" s="219">
        <v>99</v>
      </c>
      <c r="B106" s="147" t="s">
        <v>463</v>
      </c>
      <c r="C106" s="238">
        <v>473</v>
      </c>
      <c r="D106" s="218" t="s">
        <v>967</v>
      </c>
      <c r="E106" s="145" t="s">
        <v>591</v>
      </c>
      <c r="F106" s="218">
        <v>79520078</v>
      </c>
      <c r="G106" s="218" t="s">
        <v>1726</v>
      </c>
      <c r="H106" s="218" t="s">
        <v>1725</v>
      </c>
      <c r="I106" s="218">
        <v>3165313463</v>
      </c>
      <c r="J106" s="217">
        <v>44149</v>
      </c>
      <c r="K106" s="129" t="s">
        <v>465</v>
      </c>
      <c r="L106" s="129" t="s">
        <v>936</v>
      </c>
      <c r="M106" s="129" t="s">
        <v>453</v>
      </c>
      <c r="N106" s="130">
        <v>5123</v>
      </c>
      <c r="O106" s="130">
        <v>2022</v>
      </c>
      <c r="P106" s="130">
        <v>2021</v>
      </c>
      <c r="Q106" s="129" t="s">
        <v>454</v>
      </c>
      <c r="R106" s="129" t="s">
        <v>455</v>
      </c>
      <c r="S106" s="131" t="s">
        <v>968</v>
      </c>
      <c r="T106" s="132" t="s">
        <v>969</v>
      </c>
      <c r="U106" s="130">
        <v>41</v>
      </c>
      <c r="V106" s="130">
        <v>41</v>
      </c>
      <c r="W106" s="130">
        <v>2</v>
      </c>
      <c r="X106" s="132" t="s">
        <v>456</v>
      </c>
      <c r="Y106" s="133">
        <v>44607</v>
      </c>
      <c r="Z106" s="133">
        <v>44595</v>
      </c>
      <c r="AA106" s="132" t="s">
        <v>469</v>
      </c>
      <c r="AB106" s="130">
        <v>10025193868</v>
      </c>
      <c r="AC106" s="134">
        <v>42</v>
      </c>
      <c r="AD106" s="135">
        <v>411832</v>
      </c>
      <c r="AE106" s="130" t="s">
        <v>458</v>
      </c>
      <c r="AF106" s="136">
        <v>45338</v>
      </c>
      <c r="AG106" s="137">
        <v>46069</v>
      </c>
      <c r="AH106" s="135">
        <v>11101000608</v>
      </c>
      <c r="AI106" s="132" t="s">
        <v>459</v>
      </c>
      <c r="AJ106" s="136">
        <v>45347</v>
      </c>
      <c r="AK106" s="138">
        <v>45713</v>
      </c>
      <c r="AL106" s="216">
        <v>13061001309</v>
      </c>
      <c r="AM106" s="129" t="s">
        <v>459</v>
      </c>
      <c r="AN106" s="136">
        <v>45481</v>
      </c>
      <c r="AO106" s="138">
        <v>45846</v>
      </c>
      <c r="AP106" s="139">
        <v>9310011406801</v>
      </c>
      <c r="AQ106" s="211" t="s">
        <v>484</v>
      </c>
      <c r="AR106" s="136">
        <v>45318</v>
      </c>
      <c r="AS106" s="137">
        <v>45683</v>
      </c>
      <c r="AT106" s="140" t="s">
        <v>1658</v>
      </c>
      <c r="AU106" s="127">
        <v>45467</v>
      </c>
      <c r="AV106" s="138">
        <v>45527</v>
      </c>
      <c r="AW106" s="135">
        <v>171410627</v>
      </c>
      <c r="AX106" s="140" t="s">
        <v>472</v>
      </c>
      <c r="AY106" s="215">
        <v>45321</v>
      </c>
      <c r="AZ106" s="214">
        <v>45687</v>
      </c>
      <c r="BA106" s="213">
        <v>52493549</v>
      </c>
      <c r="BB106" s="142" t="s">
        <v>589</v>
      </c>
      <c r="BC106" s="143">
        <v>3118830</v>
      </c>
      <c r="BD106" s="143">
        <v>3203001319</v>
      </c>
      <c r="BE106" s="129" t="s">
        <v>513</v>
      </c>
      <c r="BF106" s="129" t="s">
        <v>590</v>
      </c>
      <c r="BG106" s="212"/>
      <c r="BH106" s="142"/>
      <c r="BI106" s="143"/>
      <c r="BJ106" s="211"/>
      <c r="BK106" s="211"/>
      <c r="BL106" s="212"/>
      <c r="BM106" s="142"/>
      <c r="BN106" s="143"/>
      <c r="BO106" s="211"/>
      <c r="BP106" s="211"/>
      <c r="BQ106" s="146">
        <v>473</v>
      </c>
      <c r="BR106" s="146"/>
      <c r="BS106" s="211" t="s">
        <v>1587</v>
      </c>
      <c r="BT106" s="211"/>
      <c r="BU106" s="211" t="s">
        <v>1651</v>
      </c>
      <c r="BV106" s="210"/>
      <c r="BW106" s="209" t="s">
        <v>1583</v>
      </c>
      <c r="BX106" s="209"/>
      <c r="BY106" s="209"/>
      <c r="BZ106" s="209"/>
      <c r="CA106" s="208"/>
      <c r="CB106" s="191" t="s">
        <v>463</v>
      </c>
    </row>
    <row r="107" spans="1:80" ht="13.5" customHeight="1" x14ac:dyDescent="0.3">
      <c r="A107" s="219">
        <v>182</v>
      </c>
      <c r="B107" s="147" t="s">
        <v>463</v>
      </c>
      <c r="C107" s="238">
        <v>474</v>
      </c>
      <c r="D107" s="218" t="s">
        <v>1441</v>
      </c>
      <c r="E107" s="145" t="s">
        <v>591</v>
      </c>
      <c r="F107" s="218">
        <v>79623096</v>
      </c>
      <c r="G107" s="218" t="s">
        <v>1724</v>
      </c>
      <c r="H107" s="218" t="s">
        <v>1723</v>
      </c>
      <c r="I107" s="218">
        <v>3219889152</v>
      </c>
      <c r="J107" s="217">
        <v>44444</v>
      </c>
      <c r="K107" s="129" t="s">
        <v>845</v>
      </c>
      <c r="L107" s="129" t="s">
        <v>846</v>
      </c>
      <c r="M107" s="129" t="s">
        <v>453</v>
      </c>
      <c r="N107" s="130">
        <v>5193</v>
      </c>
      <c r="O107" s="130">
        <v>2023</v>
      </c>
      <c r="P107" s="130">
        <v>2023</v>
      </c>
      <c r="Q107" s="129" t="s">
        <v>454</v>
      </c>
      <c r="R107" s="129" t="s">
        <v>455</v>
      </c>
      <c r="S107" s="131" t="s">
        <v>1442</v>
      </c>
      <c r="T107" s="132" t="s">
        <v>1443</v>
      </c>
      <c r="U107" s="130">
        <v>41</v>
      </c>
      <c r="V107" s="130">
        <v>42</v>
      </c>
      <c r="W107" s="130">
        <v>3</v>
      </c>
      <c r="X107" s="132" t="s">
        <v>456</v>
      </c>
      <c r="Y107" s="133">
        <v>45092</v>
      </c>
      <c r="Z107" s="133">
        <v>45072</v>
      </c>
      <c r="AA107" s="132" t="s">
        <v>469</v>
      </c>
      <c r="AB107" s="130">
        <v>10029203914</v>
      </c>
      <c r="AC107" s="134">
        <v>41</v>
      </c>
      <c r="AD107" s="135">
        <v>370367</v>
      </c>
      <c r="AE107" s="130" t="s">
        <v>458</v>
      </c>
      <c r="AF107" s="136">
        <v>45092</v>
      </c>
      <c r="AG107" s="137">
        <v>45823</v>
      </c>
      <c r="AH107" s="135">
        <v>11101000608</v>
      </c>
      <c r="AI107" s="132" t="s">
        <v>1412</v>
      </c>
      <c r="AJ107" s="136">
        <v>45347</v>
      </c>
      <c r="AK107" s="138">
        <v>45713</v>
      </c>
      <c r="AL107" s="216">
        <v>13061001309</v>
      </c>
      <c r="AM107" s="129" t="s">
        <v>459</v>
      </c>
      <c r="AN107" s="136">
        <v>45481</v>
      </c>
      <c r="AO107" s="138">
        <v>45846</v>
      </c>
      <c r="AP107" s="139">
        <v>9310013765001</v>
      </c>
      <c r="AQ107" s="211" t="s">
        <v>484</v>
      </c>
      <c r="AR107" s="136">
        <v>45438</v>
      </c>
      <c r="AS107" s="137">
        <v>45802</v>
      </c>
      <c r="AT107" s="140" t="s">
        <v>809</v>
      </c>
      <c r="AU107" s="127">
        <v>45415</v>
      </c>
      <c r="AV107" s="138">
        <v>45475</v>
      </c>
      <c r="AW107" s="135" t="s">
        <v>809</v>
      </c>
      <c r="AX107" s="140" t="s">
        <v>809</v>
      </c>
      <c r="AY107" s="215">
        <v>45072</v>
      </c>
      <c r="AZ107" s="214">
        <v>45803</v>
      </c>
      <c r="BA107" s="213">
        <v>52493549</v>
      </c>
      <c r="BB107" s="142" t="s">
        <v>589</v>
      </c>
      <c r="BC107" s="143">
        <v>3118830</v>
      </c>
      <c r="BD107" s="143">
        <v>3203001319</v>
      </c>
      <c r="BE107" s="129" t="s">
        <v>513</v>
      </c>
      <c r="BF107" s="129" t="s">
        <v>590</v>
      </c>
      <c r="BG107" s="212"/>
      <c r="BH107" s="142"/>
      <c r="BI107" s="143"/>
      <c r="BJ107" s="211"/>
      <c r="BK107" s="211"/>
      <c r="BL107" s="212"/>
      <c r="BM107" s="142"/>
      <c r="BN107" s="143"/>
      <c r="BO107" s="211"/>
      <c r="BP107" s="211"/>
      <c r="BQ107" s="146">
        <v>474</v>
      </c>
      <c r="BR107" s="146"/>
      <c r="BS107" s="211" t="s">
        <v>1587</v>
      </c>
      <c r="BT107" s="211"/>
      <c r="BU107" s="211"/>
      <c r="BV107" s="210"/>
      <c r="BW107" s="209" t="s">
        <v>1583</v>
      </c>
      <c r="BX107" s="209"/>
      <c r="BY107" s="209"/>
      <c r="BZ107" s="209"/>
      <c r="CA107" s="208"/>
      <c r="CB107" s="191" t="s">
        <v>463</v>
      </c>
    </row>
    <row r="108" spans="1:80" ht="13.5" customHeight="1" x14ac:dyDescent="0.3">
      <c r="A108" s="219">
        <v>100</v>
      </c>
      <c r="B108" s="147" t="s">
        <v>463</v>
      </c>
      <c r="C108" s="238">
        <v>475</v>
      </c>
      <c r="D108" s="218" t="s">
        <v>970</v>
      </c>
      <c r="E108" s="145" t="s">
        <v>623</v>
      </c>
      <c r="F108" s="218">
        <v>79883156</v>
      </c>
      <c r="G108" s="218" t="s">
        <v>1722</v>
      </c>
      <c r="H108" s="218" t="s">
        <v>1721</v>
      </c>
      <c r="I108" s="218">
        <v>3124521001</v>
      </c>
      <c r="J108" s="217">
        <v>44789</v>
      </c>
      <c r="K108" s="129" t="s">
        <v>452</v>
      </c>
      <c r="L108" s="129" t="s">
        <v>697</v>
      </c>
      <c r="M108" s="129" t="s">
        <v>453</v>
      </c>
      <c r="N108" s="130">
        <v>7200</v>
      </c>
      <c r="O108" s="130">
        <v>2019</v>
      </c>
      <c r="P108" s="130">
        <v>2019</v>
      </c>
      <c r="Q108" s="129" t="s">
        <v>780</v>
      </c>
      <c r="R108" s="129" t="s">
        <v>455</v>
      </c>
      <c r="S108" s="131" t="s">
        <v>971</v>
      </c>
      <c r="T108" s="132" t="s">
        <v>972</v>
      </c>
      <c r="U108" s="130">
        <v>47</v>
      </c>
      <c r="V108" s="130">
        <v>47</v>
      </c>
      <c r="W108" s="130">
        <v>3</v>
      </c>
      <c r="X108" s="132" t="s">
        <v>456</v>
      </c>
      <c r="Y108" s="133">
        <v>44770</v>
      </c>
      <c r="Z108" s="133">
        <v>44769</v>
      </c>
      <c r="AA108" s="132" t="s">
        <v>469</v>
      </c>
      <c r="AB108" s="130">
        <v>10026740489</v>
      </c>
      <c r="AC108" s="134">
        <v>47</v>
      </c>
      <c r="AD108" s="135">
        <v>441107</v>
      </c>
      <c r="AE108" s="130" t="s">
        <v>458</v>
      </c>
      <c r="AF108" s="136">
        <v>45507</v>
      </c>
      <c r="AG108" s="137">
        <v>46237</v>
      </c>
      <c r="AH108" s="135">
        <v>11101000608</v>
      </c>
      <c r="AI108" s="132" t="s">
        <v>459</v>
      </c>
      <c r="AJ108" s="136">
        <v>45347</v>
      </c>
      <c r="AK108" s="138">
        <v>45713</v>
      </c>
      <c r="AL108" s="216">
        <v>13061001309</v>
      </c>
      <c r="AM108" s="129" t="s">
        <v>459</v>
      </c>
      <c r="AN108" s="136">
        <v>45481</v>
      </c>
      <c r="AO108" s="138">
        <v>45846</v>
      </c>
      <c r="AP108" s="139">
        <v>9310014817801</v>
      </c>
      <c r="AQ108" s="211" t="s">
        <v>484</v>
      </c>
      <c r="AR108" s="136">
        <v>45490</v>
      </c>
      <c r="AS108" s="137">
        <v>45859</v>
      </c>
      <c r="AT108" s="140" t="s">
        <v>471</v>
      </c>
      <c r="AU108" s="127">
        <v>45464</v>
      </c>
      <c r="AV108" s="138">
        <v>45524</v>
      </c>
      <c r="AW108" s="135">
        <v>174796699</v>
      </c>
      <c r="AX108" s="140" t="s">
        <v>809</v>
      </c>
      <c r="AY108" s="215">
        <v>45503</v>
      </c>
      <c r="AZ108" s="214">
        <v>45868</v>
      </c>
      <c r="BA108" s="213">
        <v>800126471</v>
      </c>
      <c r="BB108" s="142" t="s">
        <v>512</v>
      </c>
      <c r="BC108" s="143">
        <v>3118830</v>
      </c>
      <c r="BD108" s="143">
        <v>3203001319</v>
      </c>
      <c r="BE108" s="129" t="s">
        <v>513</v>
      </c>
      <c r="BF108" s="129" t="s">
        <v>514</v>
      </c>
      <c r="BG108" s="212"/>
      <c r="BH108" s="142"/>
      <c r="BI108" s="143"/>
      <c r="BJ108" s="211"/>
      <c r="BK108" s="211"/>
      <c r="BL108" s="212"/>
      <c r="BM108" s="142"/>
      <c r="BN108" s="143"/>
      <c r="BO108" s="211"/>
      <c r="BP108" s="211"/>
      <c r="BQ108" s="146">
        <v>475</v>
      </c>
      <c r="BR108" s="146"/>
      <c r="BS108" s="211" t="s">
        <v>1587</v>
      </c>
      <c r="BT108" s="211"/>
      <c r="BU108" s="211" t="s">
        <v>1651</v>
      </c>
      <c r="BV108" s="210"/>
      <c r="BW108" s="209" t="s">
        <v>1583</v>
      </c>
      <c r="BX108" s="209"/>
      <c r="BY108" s="209"/>
      <c r="BZ108" s="209"/>
      <c r="CA108" s="208"/>
      <c r="CB108" s="191" t="s">
        <v>463</v>
      </c>
    </row>
    <row r="109" spans="1:80" ht="13.5" customHeight="1" x14ac:dyDescent="0.3">
      <c r="A109" s="219">
        <v>168</v>
      </c>
      <c r="B109" s="167" t="s">
        <v>463</v>
      </c>
      <c r="C109" s="146">
        <v>476</v>
      </c>
      <c r="D109" s="230" t="s">
        <v>1378</v>
      </c>
      <c r="E109" s="145" t="s">
        <v>623</v>
      </c>
      <c r="F109" s="218">
        <v>79296187</v>
      </c>
      <c r="G109" s="218" t="s">
        <v>1720</v>
      </c>
      <c r="H109" s="218" t="s">
        <v>1719</v>
      </c>
      <c r="I109" s="218">
        <v>3214549060</v>
      </c>
      <c r="J109" s="217">
        <v>43392</v>
      </c>
      <c r="K109" s="148" t="s">
        <v>845</v>
      </c>
      <c r="L109" s="148" t="s">
        <v>1379</v>
      </c>
      <c r="M109" s="148" t="s">
        <v>453</v>
      </c>
      <c r="N109" s="145">
        <v>5193</v>
      </c>
      <c r="O109" s="145">
        <v>2023</v>
      </c>
      <c r="P109" s="145">
        <v>2023</v>
      </c>
      <c r="Q109" s="148" t="s">
        <v>454</v>
      </c>
      <c r="R109" s="148" t="s">
        <v>455</v>
      </c>
      <c r="S109" s="149" t="s">
        <v>1380</v>
      </c>
      <c r="T109" s="142" t="s">
        <v>1381</v>
      </c>
      <c r="U109" s="145">
        <v>36</v>
      </c>
      <c r="V109" s="145">
        <v>36</v>
      </c>
      <c r="W109" s="145">
        <v>2</v>
      </c>
      <c r="X109" s="142" t="s">
        <v>456</v>
      </c>
      <c r="Y109" s="141">
        <v>45063</v>
      </c>
      <c r="Z109" s="141">
        <v>45009</v>
      </c>
      <c r="AA109" s="142" t="s">
        <v>469</v>
      </c>
      <c r="AB109" s="145">
        <v>10028737220</v>
      </c>
      <c r="AC109" s="150">
        <v>36</v>
      </c>
      <c r="AD109" s="135">
        <v>365046</v>
      </c>
      <c r="AE109" s="130" t="s">
        <v>458</v>
      </c>
      <c r="AF109" s="136">
        <v>45063</v>
      </c>
      <c r="AG109" s="137">
        <v>45794</v>
      </c>
      <c r="AH109" s="135">
        <v>11101000608</v>
      </c>
      <c r="AI109" s="132" t="s">
        <v>459</v>
      </c>
      <c r="AJ109" s="136">
        <v>45347</v>
      </c>
      <c r="AK109" s="138">
        <v>45713</v>
      </c>
      <c r="AL109" s="216">
        <v>13061001309</v>
      </c>
      <c r="AM109" s="129" t="s">
        <v>459</v>
      </c>
      <c r="AN109" s="136">
        <v>45481</v>
      </c>
      <c r="AO109" s="138">
        <v>45846</v>
      </c>
      <c r="AP109" s="139">
        <v>9310012210601</v>
      </c>
      <c r="AQ109" s="211" t="s">
        <v>484</v>
      </c>
      <c r="AR109" s="136">
        <v>45348</v>
      </c>
      <c r="AS109" s="137">
        <v>45713</v>
      </c>
      <c r="AT109" s="140" t="s">
        <v>472</v>
      </c>
      <c r="AU109" s="127">
        <v>45456</v>
      </c>
      <c r="AV109" s="138">
        <v>45516</v>
      </c>
      <c r="AW109" s="135" t="s">
        <v>809</v>
      </c>
      <c r="AX109" s="140" t="s">
        <v>809</v>
      </c>
      <c r="AY109" s="215">
        <v>45009</v>
      </c>
      <c r="AZ109" s="214">
        <v>45740</v>
      </c>
      <c r="BA109" s="235">
        <v>800126471</v>
      </c>
      <c r="BB109" s="142" t="s">
        <v>512</v>
      </c>
      <c r="BC109" s="151">
        <v>3118830</v>
      </c>
      <c r="BD109" s="151">
        <v>3203001319</v>
      </c>
      <c r="BE109" s="142" t="s">
        <v>513</v>
      </c>
      <c r="BF109" s="246" t="s">
        <v>514</v>
      </c>
      <c r="BG109" s="212"/>
      <c r="BH109" s="142"/>
      <c r="BI109" s="151"/>
      <c r="BJ109" s="142"/>
      <c r="BK109" s="171"/>
      <c r="BL109" s="212"/>
      <c r="BM109" s="142"/>
      <c r="BN109" s="151"/>
      <c r="BO109" s="228"/>
      <c r="BP109" s="228"/>
      <c r="BQ109" s="146">
        <v>476</v>
      </c>
      <c r="BR109" s="146"/>
      <c r="BS109" s="228" t="s">
        <v>1587</v>
      </c>
      <c r="BT109" s="228"/>
      <c r="BU109" s="228"/>
      <c r="BV109" s="227"/>
      <c r="BW109" s="209" t="s">
        <v>1583</v>
      </c>
      <c r="BX109" s="226"/>
      <c r="BY109" s="226"/>
      <c r="BZ109" s="226"/>
      <c r="CA109" s="225"/>
      <c r="CB109" s="191" t="s">
        <v>463</v>
      </c>
    </row>
    <row r="110" spans="1:80" ht="13.5" customHeight="1" x14ac:dyDescent="0.3">
      <c r="A110" s="219">
        <v>186</v>
      </c>
      <c r="B110" s="147" t="s">
        <v>463</v>
      </c>
      <c r="C110" s="238">
        <v>480</v>
      </c>
      <c r="D110" s="218" t="s">
        <v>1454</v>
      </c>
      <c r="E110" s="145" t="s">
        <v>591</v>
      </c>
      <c r="F110" s="218">
        <v>80032313</v>
      </c>
      <c r="G110" s="218" t="s">
        <v>1539</v>
      </c>
      <c r="H110" s="218" t="s">
        <v>1718</v>
      </c>
      <c r="I110" s="218">
        <v>3166710509</v>
      </c>
      <c r="J110" s="217">
        <v>43181</v>
      </c>
      <c r="K110" s="129" t="s">
        <v>465</v>
      </c>
      <c r="L110" s="129" t="s">
        <v>936</v>
      </c>
      <c r="M110" s="129" t="s">
        <v>453</v>
      </c>
      <c r="N110" s="130">
        <v>5123</v>
      </c>
      <c r="O110" s="130">
        <v>2023</v>
      </c>
      <c r="P110" s="130">
        <v>2023</v>
      </c>
      <c r="Q110" s="129" t="s">
        <v>454</v>
      </c>
      <c r="R110" s="129" t="s">
        <v>455</v>
      </c>
      <c r="S110" s="131" t="s">
        <v>1455</v>
      </c>
      <c r="T110" s="132" t="s">
        <v>1456</v>
      </c>
      <c r="U110" s="130">
        <v>42</v>
      </c>
      <c r="V110" s="130">
        <v>40</v>
      </c>
      <c r="W110" s="130">
        <v>3</v>
      </c>
      <c r="X110" s="132" t="s">
        <v>456</v>
      </c>
      <c r="Y110" s="133">
        <v>45175</v>
      </c>
      <c r="Z110" s="133">
        <v>45161</v>
      </c>
      <c r="AA110" s="132" t="s">
        <v>469</v>
      </c>
      <c r="AB110" s="130">
        <v>10029834575</v>
      </c>
      <c r="AC110" s="134">
        <v>42</v>
      </c>
      <c r="AD110" s="135">
        <v>385284</v>
      </c>
      <c r="AE110" s="130" t="s">
        <v>458</v>
      </c>
      <c r="AF110" s="136">
        <v>45175</v>
      </c>
      <c r="AG110" s="137">
        <v>45906</v>
      </c>
      <c r="AH110" s="135">
        <v>11101000608</v>
      </c>
      <c r="AI110" s="132" t="s">
        <v>459</v>
      </c>
      <c r="AJ110" s="136">
        <v>45347</v>
      </c>
      <c r="AK110" s="138">
        <v>45713</v>
      </c>
      <c r="AL110" s="216">
        <v>13061001309</v>
      </c>
      <c r="AM110" s="129" t="s">
        <v>459</v>
      </c>
      <c r="AN110" s="136">
        <v>45481</v>
      </c>
      <c r="AO110" s="138">
        <v>45846</v>
      </c>
      <c r="AP110" s="139">
        <v>9310007596602</v>
      </c>
      <c r="AQ110" s="211" t="s">
        <v>484</v>
      </c>
      <c r="AR110" s="136">
        <v>45517</v>
      </c>
      <c r="AS110" s="137">
        <v>45888</v>
      </c>
      <c r="AT110" s="140" t="s">
        <v>809</v>
      </c>
      <c r="AU110" s="127">
        <v>45415</v>
      </c>
      <c r="AV110" s="138">
        <v>45475</v>
      </c>
      <c r="AW110" s="135" t="s">
        <v>809</v>
      </c>
      <c r="AX110" s="140" t="s">
        <v>809</v>
      </c>
      <c r="AY110" s="215">
        <v>45161</v>
      </c>
      <c r="AZ110" s="214">
        <v>45892</v>
      </c>
      <c r="BA110" s="213">
        <v>52493549</v>
      </c>
      <c r="BB110" s="142" t="s">
        <v>589</v>
      </c>
      <c r="BC110" s="143">
        <v>3118830</v>
      </c>
      <c r="BD110" s="143">
        <v>3203001319</v>
      </c>
      <c r="BE110" s="129" t="s">
        <v>513</v>
      </c>
      <c r="BF110" s="129" t="s">
        <v>514</v>
      </c>
      <c r="BG110" s="212"/>
      <c r="BH110" s="142"/>
      <c r="BI110" s="143"/>
      <c r="BJ110" s="143"/>
      <c r="BK110" s="211"/>
      <c r="BL110" s="212"/>
      <c r="BM110" s="142"/>
      <c r="BN110" s="143"/>
      <c r="BO110" s="228"/>
      <c r="BP110" s="211"/>
      <c r="BQ110" s="146">
        <v>480</v>
      </c>
      <c r="BR110" s="146"/>
      <c r="BS110" s="211"/>
      <c r="BT110" s="211"/>
      <c r="BU110" s="211"/>
      <c r="BV110" s="210"/>
      <c r="BW110" s="209" t="s">
        <v>1583</v>
      </c>
      <c r="BX110" s="209"/>
      <c r="BY110" s="209"/>
      <c r="BZ110" s="209"/>
      <c r="CA110" s="208"/>
      <c r="CB110" s="191" t="s">
        <v>463</v>
      </c>
    </row>
    <row r="111" spans="1:80" ht="13.5" customHeight="1" x14ac:dyDescent="0.3">
      <c r="A111" s="219">
        <v>195</v>
      </c>
      <c r="B111" s="147" t="s">
        <v>463</v>
      </c>
      <c r="C111" s="146">
        <v>481</v>
      </c>
      <c r="D111" s="218" t="s">
        <v>1491</v>
      </c>
      <c r="E111" s="145" t="s">
        <v>623</v>
      </c>
      <c r="F111" s="218">
        <v>3272904</v>
      </c>
      <c r="G111" s="218" t="s">
        <v>1737</v>
      </c>
      <c r="H111" s="218" t="s">
        <v>1736</v>
      </c>
      <c r="I111" s="218">
        <v>3215078140</v>
      </c>
      <c r="J111" s="217">
        <v>43580</v>
      </c>
      <c r="K111" s="129" t="s">
        <v>452</v>
      </c>
      <c r="L111" s="129" t="s">
        <v>908</v>
      </c>
      <c r="M111" s="129" t="s">
        <v>453</v>
      </c>
      <c r="N111" s="130">
        <v>1950</v>
      </c>
      <c r="O111" s="130">
        <v>2023</v>
      </c>
      <c r="P111" s="130">
        <v>2024</v>
      </c>
      <c r="Q111" s="129" t="s">
        <v>823</v>
      </c>
      <c r="R111" s="129" t="s">
        <v>481</v>
      </c>
      <c r="S111" s="131">
        <v>65492081821904</v>
      </c>
      <c r="T111" s="132" t="s">
        <v>1492</v>
      </c>
      <c r="U111" s="130">
        <v>20</v>
      </c>
      <c r="V111" s="130">
        <v>19</v>
      </c>
      <c r="W111" s="130">
        <v>5</v>
      </c>
      <c r="X111" s="132" t="s">
        <v>456</v>
      </c>
      <c r="Y111" s="133">
        <v>45267</v>
      </c>
      <c r="Z111" s="133">
        <v>45265</v>
      </c>
      <c r="AA111" s="132" t="s">
        <v>469</v>
      </c>
      <c r="AB111" s="130">
        <v>10030620820</v>
      </c>
      <c r="AC111" s="134">
        <v>20</v>
      </c>
      <c r="AD111" s="135">
        <v>403853</v>
      </c>
      <c r="AE111" s="130" t="s">
        <v>458</v>
      </c>
      <c r="AF111" s="136">
        <v>45267</v>
      </c>
      <c r="AG111" s="137">
        <v>45998</v>
      </c>
      <c r="AH111" s="135">
        <v>11101000608</v>
      </c>
      <c r="AI111" s="132" t="s">
        <v>459</v>
      </c>
      <c r="AJ111" s="136">
        <v>45347</v>
      </c>
      <c r="AK111" s="138">
        <v>45713</v>
      </c>
      <c r="AL111" s="216">
        <v>13061001309</v>
      </c>
      <c r="AM111" s="129" t="s">
        <v>459</v>
      </c>
      <c r="AN111" s="136">
        <v>45481</v>
      </c>
      <c r="AO111" s="138">
        <v>45846</v>
      </c>
      <c r="AP111" s="139">
        <v>37230405</v>
      </c>
      <c r="AQ111" s="211" t="s">
        <v>1471</v>
      </c>
      <c r="AR111" s="136">
        <v>45264</v>
      </c>
      <c r="AS111" s="137">
        <v>45629</v>
      </c>
      <c r="AT111" s="140" t="s">
        <v>809</v>
      </c>
      <c r="AU111" s="127">
        <v>45415</v>
      </c>
      <c r="AV111" s="138">
        <v>45475</v>
      </c>
      <c r="AW111" s="135" t="s">
        <v>809</v>
      </c>
      <c r="AX111" s="140" t="s">
        <v>809</v>
      </c>
      <c r="AY111" s="215">
        <v>45265</v>
      </c>
      <c r="AZ111" s="214">
        <v>45996</v>
      </c>
      <c r="BA111" s="213">
        <v>800126471</v>
      </c>
      <c r="BB111" s="142" t="s">
        <v>512</v>
      </c>
      <c r="BC111" s="143">
        <v>3118830</v>
      </c>
      <c r="BD111" s="143">
        <v>3203001319</v>
      </c>
      <c r="BE111" s="132" t="s">
        <v>513</v>
      </c>
      <c r="BF111" s="144" t="s">
        <v>514</v>
      </c>
      <c r="BG111" s="212"/>
      <c r="BH111" s="142"/>
      <c r="BI111" s="143"/>
      <c r="BJ111" s="211"/>
      <c r="BK111" s="211"/>
      <c r="BL111" s="212"/>
      <c r="BM111" s="142"/>
      <c r="BN111" s="143"/>
      <c r="BO111" s="211"/>
      <c r="BP111" s="211"/>
      <c r="BQ111" s="146">
        <v>481</v>
      </c>
      <c r="BR111" s="146"/>
      <c r="BS111" s="211"/>
      <c r="BT111" s="211"/>
      <c r="BU111" s="211"/>
      <c r="BV111" s="210"/>
      <c r="BW111" s="209" t="s">
        <v>1583</v>
      </c>
      <c r="BX111" s="209"/>
      <c r="BY111" s="209"/>
      <c r="BZ111" s="209"/>
      <c r="CA111" s="208"/>
      <c r="CB111" s="191" t="s">
        <v>463</v>
      </c>
    </row>
    <row r="112" spans="1:80" ht="13.5" customHeight="1" x14ac:dyDescent="0.3">
      <c r="A112" s="219">
        <v>202</v>
      </c>
      <c r="B112" s="147" t="s">
        <v>463</v>
      </c>
      <c r="C112" s="146">
        <v>490</v>
      </c>
      <c r="D112" s="230" t="s">
        <v>1717</v>
      </c>
      <c r="E112" s="145" t="s">
        <v>623</v>
      </c>
      <c r="F112" s="218">
        <v>19076597</v>
      </c>
      <c r="G112" s="218" t="s">
        <v>1751</v>
      </c>
      <c r="H112" s="218" t="s">
        <v>1750</v>
      </c>
      <c r="I112" s="218">
        <v>3203031700</v>
      </c>
      <c r="J112" s="217">
        <v>44233</v>
      </c>
      <c r="K112" s="129" t="s">
        <v>1714</v>
      </c>
      <c r="L112" s="129" t="s">
        <v>1516</v>
      </c>
      <c r="M112" s="129" t="s">
        <v>453</v>
      </c>
      <c r="N112" s="130">
        <v>2999</v>
      </c>
      <c r="O112" s="130">
        <v>2024</v>
      </c>
      <c r="P112" s="130">
        <v>2025</v>
      </c>
      <c r="Q112" s="129" t="s">
        <v>454</v>
      </c>
      <c r="R112" s="129" t="s">
        <v>545</v>
      </c>
      <c r="S112" s="131" t="s">
        <v>1527</v>
      </c>
      <c r="T112" s="142" t="s">
        <v>1528</v>
      </c>
      <c r="U112" s="130">
        <v>28</v>
      </c>
      <c r="V112" s="130">
        <v>28</v>
      </c>
      <c r="W112" s="130">
        <v>2</v>
      </c>
      <c r="X112" s="132" t="s">
        <v>456</v>
      </c>
      <c r="Y112" s="133">
        <v>45436</v>
      </c>
      <c r="Z112" s="133">
        <v>45433</v>
      </c>
      <c r="AA112" s="132" t="s">
        <v>469</v>
      </c>
      <c r="AB112" s="130">
        <v>10031833112</v>
      </c>
      <c r="AC112" s="134">
        <v>28</v>
      </c>
      <c r="AD112" s="135">
        <v>432626</v>
      </c>
      <c r="AE112" s="130" t="s">
        <v>458</v>
      </c>
      <c r="AF112" s="136">
        <v>45436</v>
      </c>
      <c r="AG112" s="137">
        <v>46166</v>
      </c>
      <c r="AH112" s="135">
        <v>11101000608</v>
      </c>
      <c r="AI112" s="132" t="s">
        <v>459</v>
      </c>
      <c r="AJ112" s="136">
        <v>45433</v>
      </c>
      <c r="AK112" s="138">
        <v>45713</v>
      </c>
      <c r="AL112" s="216">
        <v>13061001309</v>
      </c>
      <c r="AM112" s="129" t="s">
        <v>459</v>
      </c>
      <c r="AN112" s="136">
        <v>45481</v>
      </c>
      <c r="AO112" s="138">
        <v>45846</v>
      </c>
      <c r="AP112" s="139">
        <v>39222734</v>
      </c>
      <c r="AQ112" s="211" t="s">
        <v>700</v>
      </c>
      <c r="AR112" s="136">
        <v>45430</v>
      </c>
      <c r="AS112" s="137">
        <v>45794</v>
      </c>
      <c r="AT112" s="140"/>
      <c r="AU112" s="127" t="s">
        <v>1593</v>
      </c>
      <c r="AV112" s="138" t="s">
        <v>1593</v>
      </c>
      <c r="AW112" s="135" t="s">
        <v>809</v>
      </c>
      <c r="AX112" s="140" t="s">
        <v>809</v>
      </c>
      <c r="AY112" s="215">
        <v>45433</v>
      </c>
      <c r="AZ112" s="214">
        <v>46163</v>
      </c>
      <c r="BA112" s="235">
        <v>800126471</v>
      </c>
      <c r="BB112" s="142" t="s">
        <v>512</v>
      </c>
      <c r="BC112" s="143">
        <v>3118830</v>
      </c>
      <c r="BD112" s="151">
        <v>3203001319</v>
      </c>
      <c r="BE112" s="132" t="s">
        <v>513</v>
      </c>
      <c r="BF112" s="171" t="s">
        <v>590</v>
      </c>
      <c r="BG112" s="212"/>
      <c r="BH112" s="142"/>
      <c r="BI112" s="151"/>
      <c r="BJ112" s="228"/>
      <c r="BK112" s="228"/>
      <c r="BL112" s="212"/>
      <c r="BM112" s="142"/>
      <c r="BN112" s="151"/>
      <c r="BO112" s="228"/>
      <c r="BP112" s="228"/>
      <c r="BQ112" s="146">
        <v>490</v>
      </c>
      <c r="BR112" s="146"/>
      <c r="BS112" s="228"/>
      <c r="BT112" s="228"/>
      <c r="BU112" s="228"/>
      <c r="BV112" s="227"/>
      <c r="BW112" s="209" t="s">
        <v>1708</v>
      </c>
      <c r="BX112" s="226"/>
      <c r="BY112" s="226"/>
      <c r="BZ112" s="226"/>
      <c r="CA112" s="225"/>
      <c r="CB112" s="191" t="s">
        <v>463</v>
      </c>
    </row>
    <row r="113" spans="1:80" ht="13.5" customHeight="1" x14ac:dyDescent="0.3">
      <c r="A113" s="219"/>
      <c r="B113" s="147" t="s">
        <v>463</v>
      </c>
      <c r="C113" s="146">
        <v>491</v>
      </c>
      <c r="D113" s="230" t="s">
        <v>2296</v>
      </c>
      <c r="E113" s="145" t="s">
        <v>623</v>
      </c>
      <c r="F113" s="218">
        <v>79134518</v>
      </c>
      <c r="G113" s="218" t="s">
        <v>1728</v>
      </c>
      <c r="H113" s="218"/>
      <c r="I113" s="218">
        <v>3106011709</v>
      </c>
      <c r="J113" s="217"/>
      <c r="K113" s="129"/>
      <c r="L113" s="129"/>
      <c r="M113" s="129"/>
      <c r="N113" s="130"/>
      <c r="O113" s="130"/>
      <c r="P113" s="130"/>
      <c r="Q113" s="129"/>
      <c r="R113" s="129"/>
      <c r="S113" s="131"/>
      <c r="T113" s="142"/>
      <c r="U113" s="130"/>
      <c r="V113" s="130"/>
      <c r="W113" s="130"/>
      <c r="X113" s="132"/>
      <c r="Y113" s="133"/>
      <c r="Z113" s="133"/>
      <c r="AA113" s="132"/>
      <c r="AB113" s="130"/>
      <c r="AC113" s="134"/>
      <c r="AD113" s="135"/>
      <c r="AE113" s="130"/>
      <c r="AF113" s="136"/>
      <c r="AG113" s="137"/>
      <c r="AH113" s="135"/>
      <c r="AI113" s="132"/>
      <c r="AJ113" s="136"/>
      <c r="AK113" s="138"/>
      <c r="AL113" s="216"/>
      <c r="AM113" s="129"/>
      <c r="AN113" s="136"/>
      <c r="AO113" s="138"/>
      <c r="AP113" s="139"/>
      <c r="AQ113" s="211"/>
      <c r="AR113" s="136"/>
      <c r="AS113" s="137"/>
      <c r="AT113" s="140"/>
      <c r="AU113" s="127"/>
      <c r="AV113" s="138"/>
      <c r="AW113" s="135"/>
      <c r="AX113" s="140"/>
      <c r="AY113" s="215"/>
      <c r="AZ113" s="214"/>
      <c r="BA113" s="235"/>
      <c r="BB113" s="142"/>
      <c r="BC113" s="143"/>
      <c r="BD113" s="151"/>
      <c r="BE113" s="132"/>
      <c r="BF113" s="171"/>
      <c r="BG113" s="212"/>
      <c r="BH113" s="142"/>
      <c r="BI113" s="151"/>
      <c r="BJ113" s="228"/>
      <c r="BK113" s="228"/>
      <c r="BL113" s="212"/>
      <c r="BM113" s="142"/>
      <c r="BN113" s="151"/>
      <c r="BO113" s="228"/>
      <c r="BP113" s="228"/>
      <c r="BQ113" s="146"/>
      <c r="BR113" s="146"/>
      <c r="BS113" s="228"/>
      <c r="BT113" s="228"/>
      <c r="BU113" s="228"/>
      <c r="BV113" s="227"/>
      <c r="BW113" s="209"/>
      <c r="BX113" s="226"/>
      <c r="BY113" s="226"/>
      <c r="BZ113" s="226"/>
      <c r="CA113" s="225"/>
    </row>
    <row r="114" spans="1:80" ht="13.5" customHeight="1" x14ac:dyDescent="0.3">
      <c r="A114" s="219">
        <v>203</v>
      </c>
      <c r="B114" s="147" t="s">
        <v>463</v>
      </c>
      <c r="C114" s="146">
        <v>495</v>
      </c>
      <c r="D114" s="230" t="s">
        <v>1711</v>
      </c>
      <c r="E114" s="145" t="s">
        <v>591</v>
      </c>
      <c r="F114" s="218">
        <v>79435167</v>
      </c>
      <c r="G114" s="218" t="s">
        <v>1552</v>
      </c>
      <c r="H114" s="218" t="s">
        <v>1710</v>
      </c>
      <c r="I114" s="218">
        <v>3102847456</v>
      </c>
      <c r="J114" s="217">
        <v>44433</v>
      </c>
      <c r="K114" s="129" t="s">
        <v>845</v>
      </c>
      <c r="L114" s="129" t="s">
        <v>1516</v>
      </c>
      <c r="M114" s="129" t="s">
        <v>453</v>
      </c>
      <c r="N114" s="130">
        <v>2999</v>
      </c>
      <c r="O114" s="130">
        <v>2024</v>
      </c>
      <c r="P114" s="130">
        <v>2025</v>
      </c>
      <c r="Q114" s="129" t="s">
        <v>454</v>
      </c>
      <c r="R114" s="129" t="s">
        <v>545</v>
      </c>
      <c r="S114" s="131" t="s">
        <v>1529</v>
      </c>
      <c r="T114" s="142" t="s">
        <v>1530</v>
      </c>
      <c r="U114" s="130">
        <v>28</v>
      </c>
      <c r="V114" s="130">
        <v>28</v>
      </c>
      <c r="W114" s="130">
        <v>2</v>
      </c>
      <c r="X114" s="132" t="s">
        <v>456</v>
      </c>
      <c r="Y114" s="133">
        <v>45436</v>
      </c>
      <c r="Z114" s="133">
        <v>45430</v>
      </c>
      <c r="AA114" s="132" t="s">
        <v>469</v>
      </c>
      <c r="AB114" s="130">
        <v>10031820627</v>
      </c>
      <c r="AC114" s="134">
        <v>28</v>
      </c>
      <c r="AD114" s="135">
        <v>432627</v>
      </c>
      <c r="AE114" s="130" t="s">
        <v>458</v>
      </c>
      <c r="AF114" s="136">
        <v>45436</v>
      </c>
      <c r="AG114" s="137">
        <v>46166</v>
      </c>
      <c r="AH114" s="135">
        <v>11101000608</v>
      </c>
      <c r="AI114" s="132" t="s">
        <v>459</v>
      </c>
      <c r="AJ114" s="136">
        <v>45433</v>
      </c>
      <c r="AK114" s="138">
        <v>45713</v>
      </c>
      <c r="AL114" s="216">
        <v>13061001309</v>
      </c>
      <c r="AM114" s="129" t="s">
        <v>459</v>
      </c>
      <c r="AN114" s="136">
        <v>45481</v>
      </c>
      <c r="AO114" s="138">
        <v>45846</v>
      </c>
      <c r="AP114" s="139">
        <v>39222820</v>
      </c>
      <c r="AQ114" s="211" t="s">
        <v>700</v>
      </c>
      <c r="AR114" s="136">
        <v>45430</v>
      </c>
      <c r="AS114" s="137">
        <v>45794</v>
      </c>
      <c r="AT114" s="140"/>
      <c r="AU114" s="127" t="s">
        <v>1593</v>
      </c>
      <c r="AV114" s="138" t="s">
        <v>1593</v>
      </c>
      <c r="AW114" s="135" t="s">
        <v>809</v>
      </c>
      <c r="AX114" s="140" t="s">
        <v>809</v>
      </c>
      <c r="AY114" s="215">
        <v>45430</v>
      </c>
      <c r="AZ114" s="214">
        <v>46160</v>
      </c>
      <c r="BA114" s="235">
        <v>52493549</v>
      </c>
      <c r="BB114" s="142" t="s">
        <v>589</v>
      </c>
      <c r="BC114" s="143">
        <v>3118830</v>
      </c>
      <c r="BD114" s="151">
        <v>3203001319</v>
      </c>
      <c r="BE114" s="132" t="s">
        <v>513</v>
      </c>
      <c r="BF114" s="171" t="s">
        <v>514</v>
      </c>
      <c r="BG114" s="212">
        <v>41493760</v>
      </c>
      <c r="BH114" s="142" t="s">
        <v>1709</v>
      </c>
      <c r="BI114" s="151">
        <v>3203001319</v>
      </c>
      <c r="BJ114" s="228" t="s">
        <v>513</v>
      </c>
      <c r="BK114" s="228" t="s">
        <v>590</v>
      </c>
      <c r="BL114" s="212"/>
      <c r="BM114" s="142"/>
      <c r="BN114" s="151"/>
      <c r="BO114" s="228"/>
      <c r="BP114" s="228"/>
      <c r="BQ114" s="146">
        <v>495</v>
      </c>
      <c r="BR114" s="146"/>
      <c r="BS114" s="228"/>
      <c r="BT114" s="228"/>
      <c r="BU114" s="228"/>
      <c r="BV114" s="227"/>
      <c r="BW114" s="209" t="s">
        <v>1708</v>
      </c>
      <c r="BX114" s="226"/>
      <c r="BY114" s="226"/>
      <c r="BZ114" s="226"/>
      <c r="CA114" s="225"/>
      <c r="CB114" s="191" t="s">
        <v>463</v>
      </c>
    </row>
    <row r="115" spans="1:80" ht="13.5" customHeight="1" x14ac:dyDescent="0.3">
      <c r="A115" s="219">
        <v>172</v>
      </c>
      <c r="B115" s="147" t="s">
        <v>463</v>
      </c>
      <c r="C115" s="146">
        <v>496</v>
      </c>
      <c r="D115" s="218" t="s">
        <v>1396</v>
      </c>
      <c r="E115" s="145" t="s">
        <v>462</v>
      </c>
      <c r="F115" s="218">
        <v>1022334440</v>
      </c>
      <c r="G115" s="218" t="s">
        <v>1641</v>
      </c>
      <c r="H115" s="218" t="e">
        <v>#N/A</v>
      </c>
      <c r="I115" s="218" t="e">
        <v>#N/A</v>
      </c>
      <c r="J115" s="217"/>
      <c r="K115" s="129" t="s">
        <v>1397</v>
      </c>
      <c r="L115" s="129" t="s">
        <v>1398</v>
      </c>
      <c r="M115" s="129" t="s">
        <v>453</v>
      </c>
      <c r="N115" s="130">
        <v>2771</v>
      </c>
      <c r="O115" s="130">
        <v>2019</v>
      </c>
      <c r="P115" s="130">
        <v>2020</v>
      </c>
      <c r="Q115" s="129" t="s">
        <v>537</v>
      </c>
      <c r="R115" s="129" t="s">
        <v>481</v>
      </c>
      <c r="S115" s="131">
        <v>1708479798</v>
      </c>
      <c r="T115" s="132" t="s">
        <v>1399</v>
      </c>
      <c r="U115" s="130">
        <v>19</v>
      </c>
      <c r="V115" s="130">
        <v>19</v>
      </c>
      <c r="W115" s="130">
        <v>1</v>
      </c>
      <c r="X115" s="132" t="s">
        <v>456</v>
      </c>
      <c r="Y115" s="133">
        <v>45078</v>
      </c>
      <c r="Z115" s="133">
        <v>43566</v>
      </c>
      <c r="AA115" s="132" t="s">
        <v>469</v>
      </c>
      <c r="AB115" s="130">
        <v>10018178345</v>
      </c>
      <c r="AC115" s="134">
        <v>19</v>
      </c>
      <c r="AD115" s="135">
        <v>367723</v>
      </c>
      <c r="AE115" s="130" t="s">
        <v>458</v>
      </c>
      <c r="AF115" s="136">
        <v>45078</v>
      </c>
      <c r="AG115" s="137">
        <v>45809</v>
      </c>
      <c r="AH115" s="135">
        <v>11101000608</v>
      </c>
      <c r="AI115" s="132" t="s">
        <v>459</v>
      </c>
      <c r="AJ115" s="136">
        <v>45347</v>
      </c>
      <c r="AK115" s="138">
        <v>45713</v>
      </c>
      <c r="AL115" s="216">
        <v>13061001309</v>
      </c>
      <c r="AM115" s="129" t="s">
        <v>459</v>
      </c>
      <c r="AN115" s="136">
        <v>45481</v>
      </c>
      <c r="AO115" s="138">
        <v>45846</v>
      </c>
      <c r="AP115" s="139">
        <v>9310013199501</v>
      </c>
      <c r="AQ115" s="211" t="s">
        <v>484</v>
      </c>
      <c r="AR115" s="136">
        <v>45396</v>
      </c>
      <c r="AS115" s="137">
        <v>45760</v>
      </c>
      <c r="AT115" s="140"/>
      <c r="AU115" s="127">
        <v>45421</v>
      </c>
      <c r="AV115" s="138">
        <v>45481</v>
      </c>
      <c r="AW115" s="135">
        <v>172984542</v>
      </c>
      <c r="AX115" s="140" t="s">
        <v>1175</v>
      </c>
      <c r="AY115" s="215">
        <v>45402</v>
      </c>
      <c r="AZ115" s="214">
        <v>45767</v>
      </c>
      <c r="BA115" s="213">
        <v>41713624</v>
      </c>
      <c r="BB115" s="142" t="s">
        <v>1400</v>
      </c>
      <c r="BC115" s="143">
        <v>3143027013</v>
      </c>
      <c r="BD115" s="143">
        <v>3143027013</v>
      </c>
      <c r="BE115" s="132" t="s">
        <v>1401</v>
      </c>
      <c r="BF115" s="129" t="s">
        <v>1402</v>
      </c>
      <c r="BG115" s="212"/>
      <c r="BH115" s="142"/>
      <c r="BI115" s="143"/>
      <c r="BJ115" s="211"/>
      <c r="BK115" s="211"/>
      <c r="BL115" s="212"/>
      <c r="BM115" s="142"/>
      <c r="BN115" s="143"/>
      <c r="BO115" s="211"/>
      <c r="BP115" s="211"/>
      <c r="BQ115" s="146">
        <v>496</v>
      </c>
      <c r="BR115" s="146"/>
      <c r="BS115" s="211"/>
      <c r="BT115" s="211"/>
      <c r="BU115" s="211"/>
      <c r="BV115" s="210"/>
      <c r="BW115" s="209" t="s">
        <v>1583</v>
      </c>
      <c r="BX115" s="209"/>
      <c r="BY115" s="209"/>
      <c r="BZ115" s="209"/>
      <c r="CA115" s="208"/>
      <c r="CB115" s="191" t="s">
        <v>463</v>
      </c>
    </row>
    <row r="116" spans="1:80" ht="13.5" customHeight="1" x14ac:dyDescent="0.3">
      <c r="A116" s="219">
        <v>101</v>
      </c>
      <c r="B116" s="147" t="s">
        <v>463</v>
      </c>
      <c r="C116" s="146">
        <v>500</v>
      </c>
      <c r="D116" s="218" t="s">
        <v>973</v>
      </c>
      <c r="E116" s="145" t="s">
        <v>462</v>
      </c>
      <c r="F116" s="218">
        <v>79918082</v>
      </c>
      <c r="G116" s="218" t="s">
        <v>1707</v>
      </c>
      <c r="H116" s="218" t="s">
        <v>978</v>
      </c>
      <c r="I116" s="218">
        <v>3002663620</v>
      </c>
      <c r="J116" s="217"/>
      <c r="K116" s="129" t="s">
        <v>452</v>
      </c>
      <c r="L116" s="129" t="s">
        <v>509</v>
      </c>
      <c r="M116" s="129" t="s">
        <v>453</v>
      </c>
      <c r="N116" s="130">
        <v>6374</v>
      </c>
      <c r="O116" s="130">
        <v>2014</v>
      </c>
      <c r="P116" s="130">
        <v>2012</v>
      </c>
      <c r="Q116" s="129" t="s">
        <v>454</v>
      </c>
      <c r="R116" s="129" t="s">
        <v>455</v>
      </c>
      <c r="S116" s="131" t="s">
        <v>974</v>
      </c>
      <c r="T116" s="132" t="s">
        <v>975</v>
      </c>
      <c r="U116" s="130">
        <v>60</v>
      </c>
      <c r="V116" s="130">
        <v>60</v>
      </c>
      <c r="W116" s="130">
        <v>1</v>
      </c>
      <c r="X116" s="132" t="s">
        <v>456</v>
      </c>
      <c r="Y116" s="133">
        <v>42019</v>
      </c>
      <c r="Z116" s="133">
        <v>41991</v>
      </c>
      <c r="AA116" s="132" t="s">
        <v>469</v>
      </c>
      <c r="AB116" s="130">
        <v>10008642400</v>
      </c>
      <c r="AC116" s="134">
        <v>60</v>
      </c>
      <c r="AD116" s="135">
        <v>334871</v>
      </c>
      <c r="AE116" s="130" t="s">
        <v>458</v>
      </c>
      <c r="AF116" s="136">
        <v>44890</v>
      </c>
      <c r="AG116" s="137">
        <v>45621</v>
      </c>
      <c r="AH116" s="135">
        <v>11101000608</v>
      </c>
      <c r="AI116" s="132" t="s">
        <v>459</v>
      </c>
      <c r="AJ116" s="136">
        <v>45347</v>
      </c>
      <c r="AK116" s="138">
        <v>45713</v>
      </c>
      <c r="AL116" s="216">
        <v>13061001309</v>
      </c>
      <c r="AM116" s="129" t="s">
        <v>459</v>
      </c>
      <c r="AN116" s="136">
        <v>45481</v>
      </c>
      <c r="AO116" s="138">
        <v>45846</v>
      </c>
      <c r="AP116" s="139">
        <v>87015959</v>
      </c>
      <c r="AQ116" s="211" t="s">
        <v>470</v>
      </c>
      <c r="AR116" s="136">
        <v>45642</v>
      </c>
      <c r="AS116" s="137">
        <v>45641</v>
      </c>
      <c r="AT116" s="140" t="s">
        <v>1658</v>
      </c>
      <c r="AU116" s="137">
        <v>45401</v>
      </c>
      <c r="AV116" s="138">
        <v>45461</v>
      </c>
      <c r="AW116" s="135">
        <v>170193482</v>
      </c>
      <c r="AX116" s="140" t="s">
        <v>680</v>
      </c>
      <c r="AY116" s="215">
        <v>45272</v>
      </c>
      <c r="AZ116" s="214">
        <v>45638</v>
      </c>
      <c r="BA116" s="213">
        <v>79918082</v>
      </c>
      <c r="BB116" s="142" t="s">
        <v>976</v>
      </c>
      <c r="BC116" s="143">
        <v>6906890</v>
      </c>
      <c r="BD116" s="143">
        <v>3002663620</v>
      </c>
      <c r="BE116" s="129" t="s">
        <v>977</v>
      </c>
      <c r="BF116" s="129" t="s">
        <v>978</v>
      </c>
      <c r="BG116" s="212">
        <v>79914608</v>
      </c>
      <c r="BH116" s="142" t="s">
        <v>790</v>
      </c>
      <c r="BI116" s="143">
        <v>3473611</v>
      </c>
      <c r="BJ116" s="211" t="s">
        <v>979</v>
      </c>
      <c r="BK116" s="211"/>
      <c r="BL116" s="212"/>
      <c r="BM116" s="142"/>
      <c r="BN116" s="143"/>
      <c r="BO116" s="211"/>
      <c r="BP116" s="211"/>
      <c r="BQ116" s="146">
        <v>500</v>
      </c>
      <c r="BR116" s="146"/>
      <c r="BS116" s="211" t="s">
        <v>1587</v>
      </c>
      <c r="BT116" s="211"/>
      <c r="BU116" s="211" t="s">
        <v>1651</v>
      </c>
      <c r="BV116" s="210"/>
      <c r="BW116" s="209" t="s">
        <v>1600</v>
      </c>
      <c r="BX116" s="209"/>
      <c r="BY116" s="209"/>
      <c r="BZ116" s="209"/>
      <c r="CA116" s="208"/>
      <c r="CB116" s="191" t="s">
        <v>463</v>
      </c>
    </row>
    <row r="117" spans="1:80" ht="13.5" customHeight="1" x14ac:dyDescent="0.3">
      <c r="A117" s="219">
        <v>75</v>
      </c>
      <c r="B117" s="147" t="s">
        <v>463</v>
      </c>
      <c r="C117" s="238">
        <v>509</v>
      </c>
      <c r="D117" s="218" t="s">
        <v>880</v>
      </c>
      <c r="E117" s="145" t="s">
        <v>462</v>
      </c>
      <c r="F117" s="218" t="e">
        <v>#N/A</v>
      </c>
      <c r="G117" s="218" t="e">
        <v>#N/A</v>
      </c>
      <c r="H117" s="218" t="e">
        <v>#N/A</v>
      </c>
      <c r="I117" s="218" t="e">
        <v>#N/A</v>
      </c>
      <c r="J117" s="217" t="e">
        <v>#N/A</v>
      </c>
      <c r="K117" s="129" t="s">
        <v>465</v>
      </c>
      <c r="L117" s="129" t="s">
        <v>466</v>
      </c>
      <c r="M117" s="129" t="s">
        <v>453</v>
      </c>
      <c r="N117" s="130">
        <v>5123</v>
      </c>
      <c r="O117" s="130">
        <v>2016</v>
      </c>
      <c r="P117" s="130">
        <v>2017</v>
      </c>
      <c r="Q117" s="132" t="s">
        <v>454</v>
      </c>
      <c r="R117" s="132" t="s">
        <v>455</v>
      </c>
      <c r="S117" s="155" t="s">
        <v>881</v>
      </c>
      <c r="T117" s="155" t="s">
        <v>882</v>
      </c>
      <c r="U117" s="156">
        <v>44</v>
      </c>
      <c r="V117" s="130">
        <v>40</v>
      </c>
      <c r="W117" s="130">
        <v>1</v>
      </c>
      <c r="X117" s="129" t="s">
        <v>456</v>
      </c>
      <c r="Y117" s="133">
        <v>42677</v>
      </c>
      <c r="Z117" s="133">
        <v>42670</v>
      </c>
      <c r="AA117" s="132" t="s">
        <v>469</v>
      </c>
      <c r="AB117" s="156">
        <v>10013760003</v>
      </c>
      <c r="AC117" s="134">
        <v>44</v>
      </c>
      <c r="AD117" s="135">
        <v>323760</v>
      </c>
      <c r="AE117" s="130" t="s">
        <v>458</v>
      </c>
      <c r="AF117" s="136">
        <v>44831</v>
      </c>
      <c r="AG117" s="234">
        <v>45574</v>
      </c>
      <c r="AH117" s="135">
        <v>11101000608</v>
      </c>
      <c r="AI117" s="132" t="s">
        <v>459</v>
      </c>
      <c r="AJ117" s="136">
        <v>45347</v>
      </c>
      <c r="AK117" s="138">
        <v>45713</v>
      </c>
      <c r="AL117" s="216">
        <v>13061001309</v>
      </c>
      <c r="AM117" s="129" t="s">
        <v>459</v>
      </c>
      <c r="AN117" s="136">
        <v>45481</v>
      </c>
      <c r="AO117" s="138">
        <v>45846</v>
      </c>
      <c r="AP117" s="139">
        <v>9310008488501</v>
      </c>
      <c r="AQ117" s="211" t="s">
        <v>484</v>
      </c>
      <c r="AR117" s="136">
        <v>45192</v>
      </c>
      <c r="AS117" s="137">
        <v>45557</v>
      </c>
      <c r="AT117" s="140" t="s">
        <v>1658</v>
      </c>
      <c r="AU117" s="137">
        <v>45427</v>
      </c>
      <c r="AV117" s="138">
        <v>45487</v>
      </c>
      <c r="AW117" s="135">
        <v>169264939</v>
      </c>
      <c r="AX117" s="140" t="s">
        <v>472</v>
      </c>
      <c r="AY117" s="215">
        <v>45226</v>
      </c>
      <c r="AZ117" s="214">
        <v>45592</v>
      </c>
      <c r="BA117" s="235" t="s">
        <v>1706</v>
      </c>
      <c r="BB117" s="142" t="s">
        <v>1705</v>
      </c>
      <c r="BC117" s="143">
        <v>4302663</v>
      </c>
      <c r="BD117" s="143">
        <v>3112861416</v>
      </c>
      <c r="BE117" s="129" t="s">
        <v>1704</v>
      </c>
      <c r="BF117" s="245" t="s">
        <v>1703</v>
      </c>
      <c r="BG117" s="212"/>
      <c r="BH117" s="142"/>
      <c r="BI117" s="143"/>
      <c r="BJ117" s="211"/>
      <c r="BK117" s="211"/>
      <c r="BL117" s="212"/>
      <c r="BM117" s="142"/>
      <c r="BN117" s="143"/>
      <c r="BO117" s="211"/>
      <c r="BP117" s="211"/>
      <c r="BQ117" s="146">
        <v>431</v>
      </c>
      <c r="BR117" s="146"/>
      <c r="BS117" s="211" t="s">
        <v>1587</v>
      </c>
      <c r="BT117" s="211"/>
      <c r="BU117" s="211" t="s">
        <v>1651</v>
      </c>
      <c r="BV117" s="210"/>
      <c r="BW117" s="209" t="s">
        <v>1583</v>
      </c>
      <c r="BX117" s="209"/>
      <c r="BY117" s="209"/>
      <c r="BZ117" s="209"/>
      <c r="CA117" s="208"/>
      <c r="CB117" s="191" t="s">
        <v>463</v>
      </c>
    </row>
    <row r="118" spans="1:80" ht="13.5" customHeight="1" x14ac:dyDescent="0.3">
      <c r="A118" s="219">
        <v>103</v>
      </c>
      <c r="B118" s="147" t="s">
        <v>463</v>
      </c>
      <c r="C118" s="238">
        <v>512</v>
      </c>
      <c r="D118" s="218" t="s">
        <v>986</v>
      </c>
      <c r="E118" s="145" t="s">
        <v>462</v>
      </c>
      <c r="F118" s="218">
        <v>1018478273</v>
      </c>
      <c r="G118" s="218" t="s">
        <v>1702</v>
      </c>
      <c r="H118" s="218" t="s">
        <v>1701</v>
      </c>
      <c r="I118" s="218">
        <v>3107757896</v>
      </c>
      <c r="J118" s="217">
        <v>45404</v>
      </c>
      <c r="K118" s="129" t="s">
        <v>845</v>
      </c>
      <c r="L118" s="129" t="s">
        <v>846</v>
      </c>
      <c r="M118" s="129" t="s">
        <v>453</v>
      </c>
      <c r="N118" s="130">
        <v>5193</v>
      </c>
      <c r="O118" s="130">
        <v>2014</v>
      </c>
      <c r="P118" s="130">
        <v>2014</v>
      </c>
      <c r="Q118" s="129" t="s">
        <v>454</v>
      </c>
      <c r="R118" s="129" t="s">
        <v>455</v>
      </c>
      <c r="S118" s="131" t="s">
        <v>987</v>
      </c>
      <c r="T118" s="132" t="s">
        <v>988</v>
      </c>
      <c r="U118" s="130">
        <v>41</v>
      </c>
      <c r="V118" s="130">
        <v>37</v>
      </c>
      <c r="W118" s="130">
        <v>1</v>
      </c>
      <c r="X118" s="132" t="s">
        <v>456</v>
      </c>
      <c r="Y118" s="133">
        <v>41661</v>
      </c>
      <c r="Z118" s="133">
        <v>41642</v>
      </c>
      <c r="AA118" s="132" t="s">
        <v>469</v>
      </c>
      <c r="AB118" s="130">
        <v>10013440209</v>
      </c>
      <c r="AC118" s="134">
        <v>41</v>
      </c>
      <c r="AD118" s="135">
        <v>407156</v>
      </c>
      <c r="AE118" s="130" t="s">
        <v>458</v>
      </c>
      <c r="AF118" s="136">
        <v>45306</v>
      </c>
      <c r="AG118" s="137">
        <v>46037</v>
      </c>
      <c r="AH118" s="135">
        <v>11101000608</v>
      </c>
      <c r="AI118" s="132" t="s">
        <v>459</v>
      </c>
      <c r="AJ118" s="136">
        <v>45347</v>
      </c>
      <c r="AK118" s="138">
        <v>45713</v>
      </c>
      <c r="AL118" s="216">
        <v>13061001309</v>
      </c>
      <c r="AM118" s="129" t="s">
        <v>459</v>
      </c>
      <c r="AN118" s="136">
        <v>45481</v>
      </c>
      <c r="AO118" s="138">
        <v>45846</v>
      </c>
      <c r="AP118" s="139">
        <v>36997563</v>
      </c>
      <c r="AQ118" s="211" t="s">
        <v>700</v>
      </c>
      <c r="AR118" s="136">
        <v>45251</v>
      </c>
      <c r="AS118" s="137">
        <v>45616</v>
      </c>
      <c r="AT118" s="140" t="s">
        <v>1658</v>
      </c>
      <c r="AU118" s="127">
        <v>45441</v>
      </c>
      <c r="AV118" s="138">
        <v>45501</v>
      </c>
      <c r="AW118" s="135">
        <v>164636951</v>
      </c>
      <c r="AX118" s="140" t="s">
        <v>461</v>
      </c>
      <c r="AY118" s="215">
        <v>45332</v>
      </c>
      <c r="AZ118" s="214">
        <v>45698</v>
      </c>
      <c r="BA118" s="213">
        <v>79269486</v>
      </c>
      <c r="BB118" s="142" t="s">
        <v>989</v>
      </c>
      <c r="BC118" s="143">
        <v>3132093804</v>
      </c>
      <c r="BD118" s="143">
        <v>3132093804</v>
      </c>
      <c r="BE118" s="129" t="s">
        <v>990</v>
      </c>
      <c r="BF118" s="129" t="s">
        <v>991</v>
      </c>
      <c r="BG118" s="212"/>
      <c r="BH118" s="142"/>
      <c r="BI118" s="143"/>
      <c r="BJ118" s="211"/>
      <c r="BK118" s="211"/>
      <c r="BL118" s="212"/>
      <c r="BM118" s="142"/>
      <c r="BN118" s="143"/>
      <c r="BO118" s="211"/>
      <c r="BP118" s="211"/>
      <c r="BQ118" s="146">
        <v>512</v>
      </c>
      <c r="BR118" s="146"/>
      <c r="BS118" s="211"/>
      <c r="BT118" s="211"/>
      <c r="BU118" s="211" t="s">
        <v>1651</v>
      </c>
      <c r="BV118" s="210"/>
      <c r="BW118" s="209" t="s">
        <v>1583</v>
      </c>
      <c r="BX118" s="209"/>
      <c r="BY118" s="209"/>
      <c r="BZ118" s="209"/>
      <c r="CA118" s="208"/>
      <c r="CB118" s="191" t="s">
        <v>463</v>
      </c>
    </row>
    <row r="119" spans="1:80" ht="13.5" customHeight="1" x14ac:dyDescent="0.3">
      <c r="A119" s="219">
        <v>104</v>
      </c>
      <c r="B119" s="147" t="s">
        <v>463</v>
      </c>
      <c r="C119" s="238">
        <v>518</v>
      </c>
      <c r="D119" s="218" t="s">
        <v>992</v>
      </c>
      <c r="E119" s="145" t="s">
        <v>462</v>
      </c>
      <c r="F119" s="218">
        <v>19358907</v>
      </c>
      <c r="G119" s="218" t="s">
        <v>1700</v>
      </c>
      <c r="H119" s="218" t="s">
        <v>997</v>
      </c>
      <c r="I119" s="218">
        <v>3138150532</v>
      </c>
      <c r="J119" s="217"/>
      <c r="K119" s="129" t="s">
        <v>845</v>
      </c>
      <c r="L119" s="129" t="s">
        <v>846</v>
      </c>
      <c r="M119" s="129" t="s">
        <v>453</v>
      </c>
      <c r="N119" s="130">
        <v>5193</v>
      </c>
      <c r="O119" s="130">
        <v>2012</v>
      </c>
      <c r="P119" s="130">
        <v>2013</v>
      </c>
      <c r="Q119" s="129" t="s">
        <v>454</v>
      </c>
      <c r="R119" s="129" t="s">
        <v>455</v>
      </c>
      <c r="S119" s="131" t="s">
        <v>993</v>
      </c>
      <c r="T119" s="132" t="s">
        <v>994</v>
      </c>
      <c r="U119" s="130">
        <v>39</v>
      </c>
      <c r="V119" s="130">
        <v>38</v>
      </c>
      <c r="W119" s="130">
        <v>1</v>
      </c>
      <c r="X119" s="132" t="s">
        <v>456</v>
      </c>
      <c r="Y119" s="133">
        <v>41285</v>
      </c>
      <c r="Z119" s="133">
        <v>41262</v>
      </c>
      <c r="AA119" s="132" t="s">
        <v>469</v>
      </c>
      <c r="AB119" s="130">
        <v>10004682909</v>
      </c>
      <c r="AC119" s="134">
        <v>39</v>
      </c>
      <c r="AD119" s="135">
        <v>413058</v>
      </c>
      <c r="AE119" s="130" t="s">
        <v>458</v>
      </c>
      <c r="AF119" s="136">
        <v>45324</v>
      </c>
      <c r="AG119" s="137">
        <v>46055</v>
      </c>
      <c r="AH119" s="135">
        <v>11101000608</v>
      </c>
      <c r="AI119" s="132" t="s">
        <v>459</v>
      </c>
      <c r="AJ119" s="136">
        <v>45347</v>
      </c>
      <c r="AK119" s="138">
        <v>45713</v>
      </c>
      <c r="AL119" s="216">
        <v>13061001309</v>
      </c>
      <c r="AM119" s="129" t="s">
        <v>459</v>
      </c>
      <c r="AN119" s="136">
        <v>45481</v>
      </c>
      <c r="AO119" s="138">
        <v>45846</v>
      </c>
      <c r="AP119" s="139">
        <v>4308004537164000</v>
      </c>
      <c r="AQ119" s="211" t="s">
        <v>539</v>
      </c>
      <c r="AR119" s="136">
        <v>45232</v>
      </c>
      <c r="AS119" s="137">
        <v>45597</v>
      </c>
      <c r="AT119" s="140" t="s">
        <v>472</v>
      </c>
      <c r="AU119" s="127">
        <v>45351</v>
      </c>
      <c r="AV119" s="138">
        <v>45411</v>
      </c>
      <c r="AW119" s="135">
        <v>170036550</v>
      </c>
      <c r="AX119" s="140" t="s">
        <v>680</v>
      </c>
      <c r="AY119" s="215">
        <v>45265</v>
      </c>
      <c r="AZ119" s="214">
        <v>45631</v>
      </c>
      <c r="BA119" s="235">
        <v>19358907</v>
      </c>
      <c r="BB119" s="142" t="s">
        <v>998</v>
      </c>
      <c r="BC119" s="143">
        <v>3138150532</v>
      </c>
      <c r="BD119" s="211" t="s">
        <v>999</v>
      </c>
      <c r="BE119" s="142"/>
      <c r="BF119" s="142"/>
      <c r="BG119" s="236">
        <v>19179122</v>
      </c>
      <c r="BH119" s="142" t="s">
        <v>995</v>
      </c>
      <c r="BI119" s="143">
        <v>4625393</v>
      </c>
      <c r="BJ119" s="143">
        <v>3138150532</v>
      </c>
      <c r="BK119" s="129" t="s">
        <v>996</v>
      </c>
      <c r="BL119" s="129" t="s">
        <v>997</v>
      </c>
      <c r="BM119" s="142"/>
      <c r="BN119" s="143"/>
      <c r="BO119" s="211"/>
      <c r="BP119" s="211"/>
      <c r="BQ119" s="146">
        <v>518</v>
      </c>
      <c r="BR119" s="146"/>
      <c r="BS119" s="211"/>
      <c r="BT119" s="211"/>
      <c r="BU119" s="211" t="s">
        <v>1651</v>
      </c>
      <c r="BV119" s="210"/>
      <c r="BW119" s="209" t="s">
        <v>1600</v>
      </c>
      <c r="BX119" s="209"/>
      <c r="BY119" s="209"/>
      <c r="BZ119" s="209"/>
      <c r="CA119" s="208"/>
      <c r="CB119" s="191" t="s">
        <v>463</v>
      </c>
    </row>
    <row r="120" spans="1:80" ht="13.5" customHeight="1" x14ac:dyDescent="0.3">
      <c r="A120" s="219">
        <v>105</v>
      </c>
      <c r="B120" s="147" t="s">
        <v>463</v>
      </c>
      <c r="C120" s="238">
        <v>520</v>
      </c>
      <c r="D120" s="218" t="s">
        <v>1000</v>
      </c>
      <c r="E120" s="145" t="s">
        <v>462</v>
      </c>
      <c r="F120" s="218">
        <v>19358907</v>
      </c>
      <c r="G120" s="218" t="s">
        <v>1700</v>
      </c>
      <c r="H120" s="218" t="s">
        <v>997</v>
      </c>
      <c r="I120" s="218">
        <v>3138150532</v>
      </c>
      <c r="J120" s="217"/>
      <c r="K120" s="129" t="s">
        <v>845</v>
      </c>
      <c r="L120" s="129" t="s">
        <v>846</v>
      </c>
      <c r="M120" s="129" t="s">
        <v>453</v>
      </c>
      <c r="N120" s="130">
        <v>5193</v>
      </c>
      <c r="O120" s="130">
        <v>2013</v>
      </c>
      <c r="P120" s="130">
        <v>2014</v>
      </c>
      <c r="Q120" s="129" t="s">
        <v>454</v>
      </c>
      <c r="R120" s="129" t="s">
        <v>455</v>
      </c>
      <c r="S120" s="131" t="s">
        <v>1001</v>
      </c>
      <c r="T120" s="132" t="s">
        <v>1002</v>
      </c>
      <c r="U120" s="130">
        <v>41</v>
      </c>
      <c r="V120" s="130">
        <v>40</v>
      </c>
      <c r="W120" s="130">
        <v>1</v>
      </c>
      <c r="X120" s="132" t="s">
        <v>456</v>
      </c>
      <c r="Y120" s="133">
        <v>41648</v>
      </c>
      <c r="Z120" s="133">
        <v>41590</v>
      </c>
      <c r="AA120" s="132" t="s">
        <v>469</v>
      </c>
      <c r="AB120" s="130">
        <v>10013697322</v>
      </c>
      <c r="AC120" s="134">
        <v>41</v>
      </c>
      <c r="AD120" s="135">
        <v>382032</v>
      </c>
      <c r="AE120" s="130" t="s">
        <v>458</v>
      </c>
      <c r="AF120" s="136">
        <v>45183</v>
      </c>
      <c r="AG120" s="137">
        <v>45914</v>
      </c>
      <c r="AH120" s="135">
        <v>11101000608</v>
      </c>
      <c r="AI120" s="132" t="s">
        <v>459</v>
      </c>
      <c r="AJ120" s="136">
        <v>45347</v>
      </c>
      <c r="AK120" s="138">
        <v>45713</v>
      </c>
      <c r="AL120" s="216">
        <v>13061001309</v>
      </c>
      <c r="AM120" s="129" t="s">
        <v>459</v>
      </c>
      <c r="AN120" s="136">
        <v>45481</v>
      </c>
      <c r="AO120" s="138">
        <v>45846</v>
      </c>
      <c r="AP120" s="139">
        <v>86817482</v>
      </c>
      <c r="AQ120" s="211" t="s">
        <v>470</v>
      </c>
      <c r="AR120" s="136">
        <v>45247</v>
      </c>
      <c r="AS120" s="137">
        <v>45612</v>
      </c>
      <c r="AT120" s="140" t="s">
        <v>472</v>
      </c>
      <c r="AU120" s="127">
        <v>45349</v>
      </c>
      <c r="AV120" s="138">
        <v>45409</v>
      </c>
      <c r="AW120" s="135">
        <v>169950488</v>
      </c>
      <c r="AX120" s="140" t="s">
        <v>680</v>
      </c>
      <c r="AY120" s="215">
        <v>45261</v>
      </c>
      <c r="AZ120" s="214">
        <v>45627</v>
      </c>
      <c r="BA120" s="213">
        <v>19358907</v>
      </c>
      <c r="BB120" s="142" t="s">
        <v>1003</v>
      </c>
      <c r="BC120" s="143">
        <v>4625393</v>
      </c>
      <c r="BD120" s="143">
        <v>3138150532</v>
      </c>
      <c r="BE120" s="129" t="s">
        <v>984</v>
      </c>
      <c r="BF120" s="129" t="s">
        <v>997</v>
      </c>
      <c r="BG120" s="212"/>
      <c r="BH120" s="142"/>
      <c r="BI120" s="143"/>
      <c r="BJ120" s="211"/>
      <c r="BK120" s="211"/>
      <c r="BL120" s="212"/>
      <c r="BM120" s="142"/>
      <c r="BN120" s="143"/>
      <c r="BO120" s="211"/>
      <c r="BP120" s="211"/>
      <c r="BQ120" s="146">
        <v>520</v>
      </c>
      <c r="BR120" s="146"/>
      <c r="BS120" s="211"/>
      <c r="BT120" s="211"/>
      <c r="BU120" s="211" t="s">
        <v>1651</v>
      </c>
      <c r="BV120" s="210"/>
      <c r="BW120" s="209" t="s">
        <v>1583</v>
      </c>
      <c r="BX120" s="209"/>
      <c r="BY120" s="209"/>
      <c r="BZ120" s="209"/>
      <c r="CA120" s="208"/>
      <c r="CB120" s="191" t="s">
        <v>463</v>
      </c>
    </row>
    <row r="121" spans="1:80" ht="13.5" customHeight="1" x14ac:dyDescent="0.3">
      <c r="A121" s="219">
        <v>106</v>
      </c>
      <c r="B121" s="147" t="s">
        <v>463</v>
      </c>
      <c r="C121" s="146">
        <v>529</v>
      </c>
      <c r="D121" s="218" t="s">
        <v>1004</v>
      </c>
      <c r="E121" s="145" t="s">
        <v>462</v>
      </c>
      <c r="F121" s="218">
        <v>19469611</v>
      </c>
      <c r="G121" s="218" t="s">
        <v>1537</v>
      </c>
      <c r="H121" s="218" t="s">
        <v>864</v>
      </c>
      <c r="I121" s="218">
        <v>3112088657</v>
      </c>
      <c r="J121" s="217"/>
      <c r="K121" s="129" t="s">
        <v>452</v>
      </c>
      <c r="L121" s="129" t="s">
        <v>770</v>
      </c>
      <c r="M121" s="129" t="s">
        <v>453</v>
      </c>
      <c r="N121" s="130">
        <v>11967</v>
      </c>
      <c r="O121" s="130">
        <v>2005</v>
      </c>
      <c r="P121" s="130">
        <v>2005</v>
      </c>
      <c r="Q121" s="129" t="s">
        <v>454</v>
      </c>
      <c r="R121" s="129" t="s">
        <v>455</v>
      </c>
      <c r="S121" s="131" t="s">
        <v>1005</v>
      </c>
      <c r="T121" s="132" t="s">
        <v>1006</v>
      </c>
      <c r="U121" s="130">
        <v>44</v>
      </c>
      <c r="V121" s="130">
        <v>40</v>
      </c>
      <c r="W121" s="130">
        <v>2</v>
      </c>
      <c r="X121" s="132" t="s">
        <v>456</v>
      </c>
      <c r="Y121" s="133">
        <v>40192</v>
      </c>
      <c r="Z121" s="133">
        <v>38506</v>
      </c>
      <c r="AA121" s="132" t="s">
        <v>1007</v>
      </c>
      <c r="AB121" s="130">
        <v>10007734842</v>
      </c>
      <c r="AC121" s="134">
        <v>44</v>
      </c>
      <c r="AD121" s="135">
        <v>333395</v>
      </c>
      <c r="AE121" s="130" t="s">
        <v>458</v>
      </c>
      <c r="AF121" s="136">
        <v>44886</v>
      </c>
      <c r="AG121" s="137">
        <v>45617</v>
      </c>
      <c r="AH121" s="135">
        <v>11101000608</v>
      </c>
      <c r="AI121" s="132" t="s">
        <v>459</v>
      </c>
      <c r="AJ121" s="136">
        <v>45347</v>
      </c>
      <c r="AK121" s="138">
        <v>45713</v>
      </c>
      <c r="AL121" s="216">
        <v>13061001309</v>
      </c>
      <c r="AM121" s="129" t="s">
        <v>459</v>
      </c>
      <c r="AN121" s="136">
        <v>45481</v>
      </c>
      <c r="AO121" s="138">
        <v>45846</v>
      </c>
      <c r="AP121" s="139">
        <v>39561877</v>
      </c>
      <c r="AQ121" s="211" t="s">
        <v>460</v>
      </c>
      <c r="AR121" s="136">
        <v>45485</v>
      </c>
      <c r="AS121" s="137">
        <v>45851</v>
      </c>
      <c r="AT121" s="140" t="s">
        <v>1658</v>
      </c>
      <c r="AU121" s="127">
        <v>45409</v>
      </c>
      <c r="AV121" s="138">
        <v>45469</v>
      </c>
      <c r="AW121" s="135">
        <v>169867391</v>
      </c>
      <c r="AX121" s="140" t="s">
        <v>861</v>
      </c>
      <c r="AY121" s="215">
        <v>45258</v>
      </c>
      <c r="AZ121" s="214">
        <v>45624</v>
      </c>
      <c r="BA121" s="213">
        <v>19469611</v>
      </c>
      <c r="BB121" s="142" t="s">
        <v>862</v>
      </c>
      <c r="BC121" s="143">
        <v>7271613</v>
      </c>
      <c r="BD121" s="143">
        <v>3112088657</v>
      </c>
      <c r="BE121" s="129" t="s">
        <v>863</v>
      </c>
      <c r="BF121" s="129" t="s">
        <v>864</v>
      </c>
      <c r="BG121" s="212">
        <v>19260966</v>
      </c>
      <c r="BH121" s="142" t="s">
        <v>1008</v>
      </c>
      <c r="BI121" s="143">
        <v>3112112436</v>
      </c>
      <c r="BJ121" s="211" t="s">
        <v>1009</v>
      </c>
      <c r="BK121" s="211"/>
      <c r="BL121" s="212"/>
      <c r="BM121" s="142"/>
      <c r="BN121" s="143"/>
      <c r="BO121" s="211"/>
      <c r="BP121" s="211"/>
      <c r="BQ121" s="146">
        <v>529</v>
      </c>
      <c r="BR121" s="146"/>
      <c r="BS121" s="211"/>
      <c r="BT121" s="211"/>
      <c r="BU121" s="211" t="s">
        <v>1651</v>
      </c>
      <c r="BV121" s="210"/>
      <c r="BW121" s="209" t="s">
        <v>1600</v>
      </c>
      <c r="BX121" s="209"/>
      <c r="BY121" s="209"/>
      <c r="BZ121" s="209"/>
      <c r="CA121" s="208"/>
      <c r="CB121" s="191" t="s">
        <v>463</v>
      </c>
    </row>
    <row r="122" spans="1:80" ht="13.5" customHeight="1" x14ac:dyDescent="0.3">
      <c r="A122" s="219">
        <v>22</v>
      </c>
      <c r="B122" s="147" t="s">
        <v>463</v>
      </c>
      <c r="C122" s="146">
        <v>534</v>
      </c>
      <c r="D122" s="218" t="s">
        <v>613</v>
      </c>
      <c r="E122" s="145" t="s">
        <v>462</v>
      </c>
      <c r="F122" s="218">
        <v>13955716</v>
      </c>
      <c r="G122" s="218" t="s">
        <v>1699</v>
      </c>
      <c r="H122" s="218" t="s">
        <v>1698</v>
      </c>
      <c r="I122" s="218">
        <v>3155728152</v>
      </c>
      <c r="J122" s="217"/>
      <c r="K122" s="129" t="s">
        <v>478</v>
      </c>
      <c r="L122" s="129" t="s">
        <v>614</v>
      </c>
      <c r="M122" s="129" t="s">
        <v>453</v>
      </c>
      <c r="N122" s="130">
        <v>3907</v>
      </c>
      <c r="O122" s="130">
        <v>2009</v>
      </c>
      <c r="P122" s="130">
        <v>2009</v>
      </c>
      <c r="Q122" s="129" t="s">
        <v>454</v>
      </c>
      <c r="R122" s="129" t="s">
        <v>481</v>
      </c>
      <c r="S122" s="131" t="s">
        <v>615</v>
      </c>
      <c r="T122" s="132" t="s">
        <v>616</v>
      </c>
      <c r="U122" s="130">
        <v>19</v>
      </c>
      <c r="V122" s="130">
        <v>19</v>
      </c>
      <c r="W122" s="130">
        <v>1</v>
      </c>
      <c r="X122" s="132" t="s">
        <v>456</v>
      </c>
      <c r="Y122" s="133">
        <v>41288</v>
      </c>
      <c r="Z122" s="133">
        <v>39962</v>
      </c>
      <c r="AA122" s="132" t="s">
        <v>531</v>
      </c>
      <c r="AB122" s="130">
        <v>10006347124</v>
      </c>
      <c r="AC122" s="134">
        <v>19</v>
      </c>
      <c r="AD122" s="135">
        <v>331529</v>
      </c>
      <c r="AE122" s="130" t="s">
        <v>458</v>
      </c>
      <c r="AF122" s="136">
        <v>44898</v>
      </c>
      <c r="AG122" s="137">
        <v>45629</v>
      </c>
      <c r="AH122" s="135">
        <v>11101000608</v>
      </c>
      <c r="AI122" s="132" t="s">
        <v>459</v>
      </c>
      <c r="AJ122" s="136">
        <v>45347</v>
      </c>
      <c r="AK122" s="138">
        <v>45713</v>
      </c>
      <c r="AL122" s="216">
        <v>13061001309</v>
      </c>
      <c r="AM122" s="129" t="s">
        <v>459</v>
      </c>
      <c r="AN122" s="136">
        <v>45481</v>
      </c>
      <c r="AO122" s="138">
        <v>45846</v>
      </c>
      <c r="AP122" s="139">
        <v>931001417210100</v>
      </c>
      <c r="AQ122" s="211" t="s">
        <v>470</v>
      </c>
      <c r="AR122" s="136">
        <v>45448</v>
      </c>
      <c r="AS122" s="137">
        <v>45813</v>
      </c>
      <c r="AT122" s="140" t="s">
        <v>1658</v>
      </c>
      <c r="AU122" s="127">
        <v>44881</v>
      </c>
      <c r="AV122" s="138">
        <v>44941</v>
      </c>
      <c r="AW122" s="135">
        <v>174297271</v>
      </c>
      <c r="AX122" s="140" t="s">
        <v>540</v>
      </c>
      <c r="AY122" s="215">
        <v>45478</v>
      </c>
      <c r="AZ122" s="214">
        <v>45843</v>
      </c>
      <c r="BA122" s="236">
        <v>901749173</v>
      </c>
      <c r="BB122" s="142" t="s">
        <v>617</v>
      </c>
      <c r="BC122" s="143">
        <v>3219188882</v>
      </c>
      <c r="BD122" s="143">
        <v>3219188882</v>
      </c>
      <c r="BE122" s="129" t="s">
        <v>618</v>
      </c>
      <c r="BF122" s="129" t="s">
        <v>619</v>
      </c>
      <c r="BG122" s="212"/>
      <c r="BH122" s="142"/>
      <c r="BI122" s="143">
        <v>3182393221</v>
      </c>
      <c r="BJ122" s="211"/>
      <c r="BK122" s="211"/>
      <c r="BL122" s="212"/>
      <c r="BM122" s="142"/>
      <c r="BN122" s="143"/>
      <c r="BO122" s="211"/>
      <c r="BP122" s="211"/>
      <c r="BQ122" s="146">
        <v>534</v>
      </c>
      <c r="BR122" s="146"/>
      <c r="BS122" s="211"/>
      <c r="BT122" s="211"/>
      <c r="BU122" s="211" t="s">
        <v>1584</v>
      </c>
      <c r="BV122" s="210"/>
      <c r="BW122" s="209" t="s">
        <v>1583</v>
      </c>
      <c r="BX122" s="209"/>
      <c r="BY122" s="209"/>
      <c r="BZ122" s="209"/>
      <c r="CA122" s="208"/>
      <c r="CB122" s="191" t="s">
        <v>463</v>
      </c>
    </row>
    <row r="123" spans="1:80" ht="13.5" customHeight="1" x14ac:dyDescent="0.3">
      <c r="A123" s="219">
        <v>38</v>
      </c>
      <c r="B123" s="147" t="s">
        <v>463</v>
      </c>
      <c r="C123" s="238">
        <v>536</v>
      </c>
      <c r="D123" s="218" t="s">
        <v>703</v>
      </c>
      <c r="E123" s="145" t="s">
        <v>462</v>
      </c>
      <c r="F123" s="218">
        <v>13955716</v>
      </c>
      <c r="G123" s="218" t="s">
        <v>1699</v>
      </c>
      <c r="H123" s="218" t="s">
        <v>1698</v>
      </c>
      <c r="I123" s="218">
        <v>3155728152</v>
      </c>
      <c r="J123" s="217"/>
      <c r="K123" s="129" t="s">
        <v>452</v>
      </c>
      <c r="L123" s="129" t="s">
        <v>697</v>
      </c>
      <c r="M123" s="129" t="s">
        <v>453</v>
      </c>
      <c r="N123" s="130">
        <v>6374</v>
      </c>
      <c r="O123" s="130">
        <v>2010</v>
      </c>
      <c r="P123" s="130">
        <v>2011</v>
      </c>
      <c r="Q123" s="129" t="s">
        <v>625</v>
      </c>
      <c r="R123" s="129" t="s">
        <v>455</v>
      </c>
      <c r="S123" s="131" t="s">
        <v>704</v>
      </c>
      <c r="T123" s="132" t="s">
        <v>705</v>
      </c>
      <c r="U123" s="130">
        <v>45</v>
      </c>
      <c r="V123" s="130">
        <v>45</v>
      </c>
      <c r="W123" s="130">
        <v>1</v>
      </c>
      <c r="X123" s="132" t="s">
        <v>456</v>
      </c>
      <c r="Y123" s="133">
        <v>41287</v>
      </c>
      <c r="Z123" s="133">
        <v>40529</v>
      </c>
      <c r="AA123" s="132" t="s">
        <v>469</v>
      </c>
      <c r="AB123" s="130">
        <v>10001212027</v>
      </c>
      <c r="AC123" s="134">
        <v>45</v>
      </c>
      <c r="AD123" s="135">
        <v>323759</v>
      </c>
      <c r="AE123" s="130" t="s">
        <v>458</v>
      </c>
      <c r="AF123" s="136">
        <v>44865</v>
      </c>
      <c r="AG123" s="137">
        <v>45596</v>
      </c>
      <c r="AH123" s="135">
        <v>11101000608</v>
      </c>
      <c r="AI123" s="132" t="s">
        <v>459</v>
      </c>
      <c r="AJ123" s="136">
        <v>45347</v>
      </c>
      <c r="AK123" s="138">
        <v>45713</v>
      </c>
      <c r="AL123" s="216">
        <v>13061001309</v>
      </c>
      <c r="AM123" s="129" t="s">
        <v>459</v>
      </c>
      <c r="AN123" s="136">
        <v>45481</v>
      </c>
      <c r="AO123" s="138">
        <v>45846</v>
      </c>
      <c r="AP123" s="139">
        <v>9310010547701</v>
      </c>
      <c r="AQ123" s="211" t="s">
        <v>484</v>
      </c>
      <c r="AR123" s="136">
        <v>45277</v>
      </c>
      <c r="AS123" s="137">
        <v>45642</v>
      </c>
      <c r="AT123" s="140" t="s">
        <v>472</v>
      </c>
      <c r="AU123" s="137">
        <v>45017</v>
      </c>
      <c r="AV123" s="138">
        <v>45077</v>
      </c>
      <c r="AW123" s="135">
        <v>169851086</v>
      </c>
      <c r="AX123" s="140" t="s">
        <v>472</v>
      </c>
      <c r="AY123" s="215">
        <v>45257</v>
      </c>
      <c r="AZ123" s="214">
        <v>45623</v>
      </c>
      <c r="BA123" s="213">
        <v>901749173</v>
      </c>
      <c r="BB123" s="142" t="s">
        <v>617</v>
      </c>
      <c r="BC123" s="143">
        <v>3219188882</v>
      </c>
      <c r="BD123" s="143">
        <v>3219188882</v>
      </c>
      <c r="BE123" s="132" t="s">
        <v>618</v>
      </c>
      <c r="BF123" s="144" t="s">
        <v>619</v>
      </c>
      <c r="BG123" s="212"/>
      <c r="BH123" s="142"/>
      <c r="BI123" s="143"/>
      <c r="BJ123" s="211"/>
      <c r="BK123" s="211"/>
      <c r="BL123" s="212"/>
      <c r="BM123" s="142"/>
      <c r="BN123" s="143"/>
      <c r="BO123" s="211"/>
      <c r="BP123" s="211"/>
      <c r="BQ123" s="146">
        <v>536</v>
      </c>
      <c r="BR123" s="146"/>
      <c r="BS123" s="211" t="s">
        <v>1587</v>
      </c>
      <c r="BT123" s="211"/>
      <c r="BU123" s="211" t="s">
        <v>1651</v>
      </c>
      <c r="BV123" s="210"/>
      <c r="BW123" s="209" t="s">
        <v>1583</v>
      </c>
      <c r="BX123" s="209"/>
      <c r="BY123" s="209"/>
      <c r="BZ123" s="209"/>
      <c r="CA123" s="208"/>
      <c r="CB123" s="191" t="s">
        <v>463</v>
      </c>
    </row>
    <row r="124" spans="1:80" ht="13.5" customHeight="1" x14ac:dyDescent="0.3">
      <c r="A124" s="219">
        <v>107</v>
      </c>
      <c r="B124" s="147" t="s">
        <v>463</v>
      </c>
      <c r="C124" s="238">
        <v>537</v>
      </c>
      <c r="D124" s="218" t="s">
        <v>1010</v>
      </c>
      <c r="E124" s="145" t="s">
        <v>702</v>
      </c>
      <c r="F124" s="218">
        <v>1014217459</v>
      </c>
      <c r="G124" s="218" t="s">
        <v>1697</v>
      </c>
      <c r="H124" s="218" t="s">
        <v>1696</v>
      </c>
      <c r="I124" s="218">
        <v>3104850484</v>
      </c>
      <c r="J124" s="217">
        <v>44461</v>
      </c>
      <c r="K124" s="129" t="s">
        <v>452</v>
      </c>
      <c r="L124" s="129" t="s">
        <v>711</v>
      </c>
      <c r="M124" s="129" t="s">
        <v>453</v>
      </c>
      <c r="N124" s="130">
        <v>11967</v>
      </c>
      <c r="O124" s="130">
        <v>2017</v>
      </c>
      <c r="P124" s="130">
        <v>2016</v>
      </c>
      <c r="Q124" s="129" t="s">
        <v>454</v>
      </c>
      <c r="R124" s="129" t="s">
        <v>455</v>
      </c>
      <c r="S124" s="131" t="s">
        <v>1011</v>
      </c>
      <c r="T124" s="132" t="s">
        <v>1012</v>
      </c>
      <c r="U124" s="130">
        <v>47</v>
      </c>
      <c r="V124" s="130">
        <v>42</v>
      </c>
      <c r="W124" s="130">
        <v>1</v>
      </c>
      <c r="X124" s="132" t="s">
        <v>456</v>
      </c>
      <c r="Y124" s="133">
        <v>42878</v>
      </c>
      <c r="Z124" s="133">
        <v>42872</v>
      </c>
      <c r="AA124" s="132" t="s">
        <v>469</v>
      </c>
      <c r="AB124" s="130">
        <v>10013963728</v>
      </c>
      <c r="AC124" s="134">
        <v>47</v>
      </c>
      <c r="AD124" s="135">
        <v>362946</v>
      </c>
      <c r="AE124" s="130" t="s">
        <v>458</v>
      </c>
      <c r="AF124" s="136">
        <v>45054</v>
      </c>
      <c r="AG124" s="137">
        <v>45785</v>
      </c>
      <c r="AH124" s="135">
        <v>11101000608</v>
      </c>
      <c r="AI124" s="132" t="s">
        <v>459</v>
      </c>
      <c r="AJ124" s="136">
        <v>45347</v>
      </c>
      <c r="AK124" s="138">
        <v>45713</v>
      </c>
      <c r="AL124" s="216">
        <v>13061001309</v>
      </c>
      <c r="AM124" s="129" t="s">
        <v>459</v>
      </c>
      <c r="AN124" s="136">
        <v>45481</v>
      </c>
      <c r="AO124" s="138">
        <v>45846</v>
      </c>
      <c r="AP124" s="139">
        <v>88113041</v>
      </c>
      <c r="AQ124" s="211" t="s">
        <v>470</v>
      </c>
      <c r="AR124" s="136">
        <v>45429</v>
      </c>
      <c r="AS124" s="137">
        <v>45793</v>
      </c>
      <c r="AT124" s="140" t="s">
        <v>1658</v>
      </c>
      <c r="AU124" s="127">
        <v>45409</v>
      </c>
      <c r="AV124" s="138">
        <v>45469</v>
      </c>
      <c r="AW124" s="135">
        <v>173760523</v>
      </c>
      <c r="AX124" s="140" t="s">
        <v>680</v>
      </c>
      <c r="AY124" s="215">
        <v>45454</v>
      </c>
      <c r="AZ124" s="214">
        <v>45819</v>
      </c>
      <c r="BA124" s="213">
        <v>19123265</v>
      </c>
      <c r="BB124" s="142" t="s">
        <v>701</v>
      </c>
      <c r="BC124" s="143">
        <v>2259212</v>
      </c>
      <c r="BD124" s="143">
        <v>3203001319</v>
      </c>
      <c r="BE124" s="129" t="s">
        <v>513</v>
      </c>
      <c r="BF124" s="144" t="s">
        <v>612</v>
      </c>
      <c r="BG124" s="212">
        <v>1015392785</v>
      </c>
      <c r="BH124" s="142" t="s">
        <v>1563</v>
      </c>
      <c r="BI124" s="143">
        <v>3164967408</v>
      </c>
      <c r="BJ124" s="211" t="s">
        <v>876</v>
      </c>
      <c r="BK124" s="211" t="s">
        <v>695</v>
      </c>
      <c r="BL124" s="212"/>
      <c r="BM124" s="142"/>
      <c r="BN124" s="143"/>
      <c r="BO124" s="211"/>
      <c r="BP124" s="211"/>
      <c r="BQ124" s="146">
        <v>537</v>
      </c>
      <c r="BR124" s="146"/>
      <c r="BS124" s="211" t="s">
        <v>1587</v>
      </c>
      <c r="BT124" s="211"/>
      <c r="BU124" s="211" t="s">
        <v>1651</v>
      </c>
      <c r="BV124" s="210"/>
      <c r="BW124" s="209" t="s">
        <v>1583</v>
      </c>
      <c r="BX124" s="209"/>
      <c r="BY124" s="209"/>
      <c r="BZ124" s="209"/>
      <c r="CA124" s="208"/>
      <c r="CB124" s="191" t="s">
        <v>463</v>
      </c>
    </row>
    <row r="125" spans="1:80" ht="13.5" customHeight="1" x14ac:dyDescent="0.3">
      <c r="A125" s="219">
        <v>30</v>
      </c>
      <c r="B125" s="147" t="s">
        <v>463</v>
      </c>
      <c r="C125" s="146">
        <v>538</v>
      </c>
      <c r="D125" s="218" t="s">
        <v>669</v>
      </c>
      <c r="E125" s="145" t="s">
        <v>462</v>
      </c>
      <c r="F125" s="218">
        <v>1016057343</v>
      </c>
      <c r="G125" s="218" t="s">
        <v>674</v>
      </c>
      <c r="H125" s="218" t="s">
        <v>1695</v>
      </c>
      <c r="I125" s="218">
        <v>3124516445</v>
      </c>
      <c r="J125" s="217">
        <v>45092</v>
      </c>
      <c r="K125" s="129" t="s">
        <v>490</v>
      </c>
      <c r="L125" s="129" t="s">
        <v>670</v>
      </c>
      <c r="M125" s="129" t="s">
        <v>453</v>
      </c>
      <c r="N125" s="130">
        <v>1968</v>
      </c>
      <c r="O125" s="130">
        <v>2011</v>
      </c>
      <c r="P125" s="130">
        <v>2012</v>
      </c>
      <c r="Q125" s="129" t="s">
        <v>537</v>
      </c>
      <c r="R125" s="129" t="s">
        <v>481</v>
      </c>
      <c r="S125" s="131" t="s">
        <v>671</v>
      </c>
      <c r="T125" s="132" t="s">
        <v>672</v>
      </c>
      <c r="U125" s="130">
        <v>16</v>
      </c>
      <c r="V125" s="130">
        <v>16</v>
      </c>
      <c r="W125" s="130">
        <v>1</v>
      </c>
      <c r="X125" s="132" t="s">
        <v>456</v>
      </c>
      <c r="Y125" s="133">
        <v>41285</v>
      </c>
      <c r="Z125" s="133">
        <v>40784</v>
      </c>
      <c r="AA125" s="132" t="s">
        <v>457</v>
      </c>
      <c r="AB125" s="130">
        <v>10022537726</v>
      </c>
      <c r="AC125" s="134">
        <v>16</v>
      </c>
      <c r="AD125" s="135">
        <v>345967</v>
      </c>
      <c r="AE125" s="130" t="s">
        <v>458</v>
      </c>
      <c r="AF125" s="136">
        <v>44959</v>
      </c>
      <c r="AG125" s="137">
        <v>45690</v>
      </c>
      <c r="AH125" s="135">
        <v>11101000608</v>
      </c>
      <c r="AI125" s="132" t="s">
        <v>459</v>
      </c>
      <c r="AJ125" s="136">
        <v>45347</v>
      </c>
      <c r="AK125" s="138">
        <v>45713</v>
      </c>
      <c r="AL125" s="216">
        <v>13061001309</v>
      </c>
      <c r="AM125" s="129" t="s">
        <v>459</v>
      </c>
      <c r="AN125" s="136">
        <v>45481</v>
      </c>
      <c r="AO125" s="138">
        <v>45846</v>
      </c>
      <c r="AP125" s="139">
        <v>88969185</v>
      </c>
      <c r="AQ125" s="211" t="s">
        <v>470</v>
      </c>
      <c r="AR125" s="136">
        <v>45530</v>
      </c>
      <c r="AS125" s="137">
        <v>45898</v>
      </c>
      <c r="AT125" s="140" t="s">
        <v>665</v>
      </c>
      <c r="AU125" s="127">
        <v>45403</v>
      </c>
      <c r="AV125" s="138">
        <v>45463</v>
      </c>
      <c r="AW125" s="135">
        <v>160926812</v>
      </c>
      <c r="AX125" s="140" t="s">
        <v>673</v>
      </c>
      <c r="AY125" s="215">
        <v>45156</v>
      </c>
      <c r="AZ125" s="214">
        <v>45522</v>
      </c>
      <c r="BA125" s="213">
        <v>1016057343</v>
      </c>
      <c r="BB125" s="142" t="s">
        <v>674</v>
      </c>
      <c r="BC125" s="143"/>
      <c r="BD125" s="143">
        <v>3124516445</v>
      </c>
      <c r="BE125" s="132" t="s">
        <v>675</v>
      </c>
      <c r="BF125" s="144" t="s">
        <v>676</v>
      </c>
      <c r="BG125" s="212"/>
      <c r="BH125" s="142"/>
      <c r="BI125" s="143"/>
      <c r="BJ125" s="132"/>
      <c r="BK125" s="144"/>
      <c r="BL125" s="212"/>
      <c r="BM125" s="142"/>
      <c r="BN125" s="143"/>
      <c r="BO125" s="211"/>
      <c r="BP125" s="211"/>
      <c r="BQ125" s="146">
        <v>538</v>
      </c>
      <c r="BR125" s="146"/>
      <c r="BS125" s="211"/>
      <c r="BT125" s="211"/>
      <c r="BU125" s="211" t="s">
        <v>1584</v>
      </c>
      <c r="BV125" s="210"/>
      <c r="BW125" s="209" t="s">
        <v>1583</v>
      </c>
      <c r="BX125" s="209"/>
      <c r="BY125" s="209"/>
      <c r="BZ125" s="209"/>
      <c r="CA125" s="208"/>
      <c r="CB125" s="191" t="s">
        <v>463</v>
      </c>
    </row>
    <row r="126" spans="1:80" ht="13.5" customHeight="1" x14ac:dyDescent="0.3">
      <c r="A126" s="219">
        <v>150</v>
      </c>
      <c r="B126" s="147" t="s">
        <v>463</v>
      </c>
      <c r="C126" s="146">
        <v>539</v>
      </c>
      <c r="D126" s="218" t="s">
        <v>1281</v>
      </c>
      <c r="E126" s="145" t="s">
        <v>462</v>
      </c>
      <c r="F126" s="218">
        <v>79807245</v>
      </c>
      <c r="G126" s="218" t="s">
        <v>1694</v>
      </c>
      <c r="H126" s="218" t="s">
        <v>1693</v>
      </c>
      <c r="I126" s="218">
        <v>3228613431</v>
      </c>
      <c r="J126" s="217">
        <v>45392</v>
      </c>
      <c r="K126" s="129" t="s">
        <v>1110</v>
      </c>
      <c r="L126" s="129" t="s">
        <v>1224</v>
      </c>
      <c r="M126" s="129" t="s">
        <v>866</v>
      </c>
      <c r="N126" s="130">
        <v>1499</v>
      </c>
      <c r="O126" s="130">
        <v>2018</v>
      </c>
      <c r="P126" s="130">
        <v>2019</v>
      </c>
      <c r="Q126" s="129" t="s">
        <v>537</v>
      </c>
      <c r="R126" s="129" t="s">
        <v>1102</v>
      </c>
      <c r="S126" s="131" t="s">
        <v>1282</v>
      </c>
      <c r="T126" s="132" t="s">
        <v>1283</v>
      </c>
      <c r="U126" s="130">
        <v>9</v>
      </c>
      <c r="V126" s="130">
        <v>8</v>
      </c>
      <c r="W126" s="130">
        <v>5</v>
      </c>
      <c r="X126" s="132" t="s">
        <v>1085</v>
      </c>
      <c r="Y126" s="133">
        <v>45352</v>
      </c>
      <c r="Z126" s="133">
        <v>43306</v>
      </c>
      <c r="AA126" s="132" t="s">
        <v>469</v>
      </c>
      <c r="AB126" s="130">
        <v>10016507502</v>
      </c>
      <c r="AC126" s="134">
        <v>9</v>
      </c>
      <c r="AD126" s="135">
        <v>443025</v>
      </c>
      <c r="AE126" s="130" t="s">
        <v>458</v>
      </c>
      <c r="AF126" s="136">
        <v>44778</v>
      </c>
      <c r="AG126" s="137">
        <v>46240</v>
      </c>
      <c r="AH126" s="135">
        <v>11101000608</v>
      </c>
      <c r="AI126" s="132" t="s">
        <v>459</v>
      </c>
      <c r="AJ126" s="136">
        <v>45347</v>
      </c>
      <c r="AK126" s="138">
        <v>45713</v>
      </c>
      <c r="AL126" s="216">
        <v>13061001309</v>
      </c>
      <c r="AM126" s="129" t="s">
        <v>459</v>
      </c>
      <c r="AN126" s="136">
        <v>45481</v>
      </c>
      <c r="AO126" s="138">
        <v>45846</v>
      </c>
      <c r="AP126" s="139">
        <v>88657025</v>
      </c>
      <c r="AQ126" s="211" t="s">
        <v>470</v>
      </c>
      <c r="AR126" s="136">
        <v>45488</v>
      </c>
      <c r="AS126" s="127">
        <v>45862</v>
      </c>
      <c r="AT126" s="140" t="s">
        <v>472</v>
      </c>
      <c r="AU126" s="127">
        <v>45415</v>
      </c>
      <c r="AV126" s="138">
        <v>45475</v>
      </c>
      <c r="AW126" s="135">
        <v>174412349</v>
      </c>
      <c r="AX126" s="140" t="s">
        <v>1692</v>
      </c>
      <c r="AY126" s="215">
        <v>45485</v>
      </c>
      <c r="AZ126" s="214" t="s">
        <v>1691</v>
      </c>
      <c r="BA126" s="213">
        <v>41786324</v>
      </c>
      <c r="BB126" s="142" t="s">
        <v>1284</v>
      </c>
      <c r="BC126" s="143">
        <v>3219997062</v>
      </c>
      <c r="BD126" s="143">
        <v>3219997062</v>
      </c>
      <c r="BE126" s="132" t="s">
        <v>1285</v>
      </c>
      <c r="BF126" s="144" t="s">
        <v>1286</v>
      </c>
      <c r="BG126" s="212"/>
      <c r="BH126" s="142"/>
      <c r="BI126" s="143"/>
      <c r="BJ126" s="211"/>
      <c r="BK126" s="211"/>
      <c r="BL126" s="212"/>
      <c r="BM126" s="142"/>
      <c r="BN126" s="143"/>
      <c r="BO126" s="211"/>
      <c r="BP126" s="211"/>
      <c r="BQ126" s="146">
        <v>539</v>
      </c>
      <c r="BR126" s="146"/>
      <c r="BS126" s="211" t="s">
        <v>1587</v>
      </c>
      <c r="BT126" s="211"/>
      <c r="BU126" s="211" t="s">
        <v>1584</v>
      </c>
      <c r="BV126" s="210"/>
      <c r="BW126" s="209" t="s">
        <v>1583</v>
      </c>
      <c r="BX126" s="209"/>
      <c r="BY126" s="209"/>
      <c r="BZ126" s="209"/>
      <c r="CA126" s="208"/>
      <c r="CB126" s="191" t="s">
        <v>463</v>
      </c>
    </row>
    <row r="127" spans="1:80" ht="13.5" customHeight="1" x14ac:dyDescent="0.3">
      <c r="A127" s="219">
        <v>108</v>
      </c>
      <c r="B127" s="147" t="s">
        <v>463</v>
      </c>
      <c r="C127" s="238">
        <v>540</v>
      </c>
      <c r="D127" s="218" t="s">
        <v>1013</v>
      </c>
      <c r="E127" s="145" t="s">
        <v>462</v>
      </c>
      <c r="F127" s="218">
        <v>3277232</v>
      </c>
      <c r="G127" s="218" t="s">
        <v>1017</v>
      </c>
      <c r="H127" s="218" t="s">
        <v>1019</v>
      </c>
      <c r="I127" s="218">
        <v>3125141046</v>
      </c>
      <c r="J127" s="217"/>
      <c r="K127" s="129" t="s">
        <v>845</v>
      </c>
      <c r="L127" s="129" t="s">
        <v>846</v>
      </c>
      <c r="M127" s="129" t="s">
        <v>453</v>
      </c>
      <c r="N127" s="130">
        <v>5193</v>
      </c>
      <c r="O127" s="130">
        <v>2014</v>
      </c>
      <c r="P127" s="130">
        <v>2015</v>
      </c>
      <c r="Q127" s="129" t="s">
        <v>454</v>
      </c>
      <c r="R127" s="129" t="s">
        <v>455</v>
      </c>
      <c r="S127" s="131" t="s">
        <v>1014</v>
      </c>
      <c r="T127" s="132" t="s">
        <v>1015</v>
      </c>
      <c r="U127" s="130">
        <v>41</v>
      </c>
      <c r="V127" s="130">
        <v>37</v>
      </c>
      <c r="W127" s="130">
        <v>1</v>
      </c>
      <c r="X127" s="132" t="s">
        <v>456</v>
      </c>
      <c r="Y127" s="133">
        <v>41757</v>
      </c>
      <c r="Z127" s="133">
        <v>41740</v>
      </c>
      <c r="AA127" s="132" t="s">
        <v>469</v>
      </c>
      <c r="AB127" s="130">
        <v>10007191901</v>
      </c>
      <c r="AC127" s="134">
        <v>41</v>
      </c>
      <c r="AD127" s="135">
        <v>349289</v>
      </c>
      <c r="AE127" s="130" t="s">
        <v>458</v>
      </c>
      <c r="AF127" s="136">
        <v>44977</v>
      </c>
      <c r="AG127" s="137">
        <v>45708</v>
      </c>
      <c r="AH127" s="135">
        <v>11101000608</v>
      </c>
      <c r="AI127" s="132" t="s">
        <v>459</v>
      </c>
      <c r="AJ127" s="136">
        <v>45347</v>
      </c>
      <c r="AK127" s="138">
        <v>45713</v>
      </c>
      <c r="AL127" s="216">
        <v>13061001309</v>
      </c>
      <c r="AM127" s="129" t="s">
        <v>459</v>
      </c>
      <c r="AN127" s="136">
        <v>45481</v>
      </c>
      <c r="AO127" s="138">
        <v>45846</v>
      </c>
      <c r="AP127" s="139">
        <v>1508005605625000</v>
      </c>
      <c r="AQ127" s="211" t="s">
        <v>539</v>
      </c>
      <c r="AR127" s="136">
        <v>45329</v>
      </c>
      <c r="AS127" s="137">
        <v>45694</v>
      </c>
      <c r="AT127" s="140" t="s">
        <v>1690</v>
      </c>
      <c r="AU127" s="127">
        <v>45248</v>
      </c>
      <c r="AV127" s="138">
        <v>45308</v>
      </c>
      <c r="AW127" s="135">
        <v>173622707</v>
      </c>
      <c r="AX127" s="140" t="s">
        <v>1016</v>
      </c>
      <c r="AY127" s="215">
        <v>45448</v>
      </c>
      <c r="AZ127" s="214">
        <v>45813</v>
      </c>
      <c r="BA127" s="213">
        <v>3277232</v>
      </c>
      <c r="BB127" s="142" t="s">
        <v>1017</v>
      </c>
      <c r="BC127" s="143"/>
      <c r="BD127" s="143">
        <v>3125141046</v>
      </c>
      <c r="BE127" s="129" t="s">
        <v>1018</v>
      </c>
      <c r="BF127" s="129" t="s">
        <v>1019</v>
      </c>
      <c r="BG127" s="212"/>
      <c r="BH127" s="142"/>
      <c r="BI127" s="143"/>
      <c r="BJ127" s="211"/>
      <c r="BK127" s="211"/>
      <c r="BL127" s="212"/>
      <c r="BM127" s="142"/>
      <c r="BN127" s="143"/>
      <c r="BO127" s="211"/>
      <c r="BP127" s="211"/>
      <c r="BQ127" s="146">
        <v>540</v>
      </c>
      <c r="BR127" s="146"/>
      <c r="BS127" s="211"/>
      <c r="BT127" s="211"/>
      <c r="BU127" s="211" t="s">
        <v>1651</v>
      </c>
      <c r="BV127" s="210"/>
      <c r="BW127" s="209" t="s">
        <v>1583</v>
      </c>
      <c r="BX127" s="209"/>
      <c r="BY127" s="209"/>
      <c r="BZ127" s="209"/>
      <c r="CA127" s="208"/>
      <c r="CB127" s="191" t="s">
        <v>463</v>
      </c>
    </row>
    <row r="128" spans="1:80" ht="13.5" customHeight="1" x14ac:dyDescent="0.3">
      <c r="A128" s="219">
        <v>41</v>
      </c>
      <c r="B128" s="147" t="s">
        <v>463</v>
      </c>
      <c r="C128" s="238">
        <v>548</v>
      </c>
      <c r="D128" s="218" t="s">
        <v>718</v>
      </c>
      <c r="E128" s="145" t="s">
        <v>462</v>
      </c>
      <c r="F128" s="218">
        <v>1000284944</v>
      </c>
      <c r="G128" s="218" t="s">
        <v>1689</v>
      </c>
      <c r="H128" s="218" t="s">
        <v>1688</v>
      </c>
      <c r="I128" s="218">
        <v>3116883684</v>
      </c>
      <c r="J128" s="217">
        <v>45391</v>
      </c>
      <c r="K128" s="129" t="s">
        <v>452</v>
      </c>
      <c r="L128" s="129" t="s">
        <v>697</v>
      </c>
      <c r="M128" s="129" t="s">
        <v>453</v>
      </c>
      <c r="N128" s="130">
        <v>6374</v>
      </c>
      <c r="O128" s="130">
        <v>2012</v>
      </c>
      <c r="P128" s="130">
        <v>2012</v>
      </c>
      <c r="Q128" s="129" t="s">
        <v>454</v>
      </c>
      <c r="R128" s="129" t="s">
        <v>455</v>
      </c>
      <c r="S128" s="131" t="s">
        <v>719</v>
      </c>
      <c r="T128" s="132" t="s">
        <v>720</v>
      </c>
      <c r="U128" s="130">
        <v>45</v>
      </c>
      <c r="V128" s="130">
        <v>45</v>
      </c>
      <c r="W128" s="130">
        <v>1</v>
      </c>
      <c r="X128" s="132" t="s">
        <v>456</v>
      </c>
      <c r="Y128" s="133">
        <v>45385</v>
      </c>
      <c r="Z128" s="133">
        <v>41151</v>
      </c>
      <c r="AA128" s="132" t="s">
        <v>469</v>
      </c>
      <c r="AB128" s="130">
        <v>10004191766</v>
      </c>
      <c r="AC128" s="134">
        <v>45</v>
      </c>
      <c r="AD128" s="135">
        <v>328115</v>
      </c>
      <c r="AE128" s="130" t="s">
        <v>458</v>
      </c>
      <c r="AF128" s="136">
        <v>44865</v>
      </c>
      <c r="AG128" s="137">
        <v>45596</v>
      </c>
      <c r="AH128" s="135">
        <v>11101000608</v>
      </c>
      <c r="AI128" s="132" t="s">
        <v>459</v>
      </c>
      <c r="AJ128" s="136">
        <v>45347</v>
      </c>
      <c r="AK128" s="138">
        <v>45713</v>
      </c>
      <c r="AL128" s="216">
        <v>13061001309</v>
      </c>
      <c r="AM128" s="129" t="s">
        <v>459</v>
      </c>
      <c r="AN128" s="136">
        <v>45481</v>
      </c>
      <c r="AO128" s="138">
        <v>45846</v>
      </c>
      <c r="AP128" s="139">
        <v>15682800014760</v>
      </c>
      <c r="AQ128" s="211" t="s">
        <v>460</v>
      </c>
      <c r="AR128" s="136">
        <v>45168</v>
      </c>
      <c r="AS128" s="137">
        <v>45533</v>
      </c>
      <c r="AT128" s="140" t="s">
        <v>1658</v>
      </c>
      <c r="AU128" s="127">
        <v>45409</v>
      </c>
      <c r="AV128" s="138">
        <v>45469</v>
      </c>
      <c r="AW128" s="135">
        <v>168411259</v>
      </c>
      <c r="AX128" s="140" t="s">
        <v>472</v>
      </c>
      <c r="AY128" s="215">
        <v>45184</v>
      </c>
      <c r="AZ128" s="214">
        <v>45550</v>
      </c>
      <c r="BA128" s="213">
        <v>79248305</v>
      </c>
      <c r="BB128" s="142" t="s">
        <v>721</v>
      </c>
      <c r="BC128" s="143">
        <v>3203423790</v>
      </c>
      <c r="BD128" s="143">
        <v>3203423790</v>
      </c>
      <c r="BE128" s="129" t="s">
        <v>722</v>
      </c>
      <c r="BF128" s="144" t="s">
        <v>723</v>
      </c>
      <c r="BG128" s="212"/>
      <c r="BH128" s="142"/>
      <c r="BI128" s="143"/>
      <c r="BJ128" s="211"/>
      <c r="BK128" s="211"/>
      <c r="BL128" s="212"/>
      <c r="BM128" s="142"/>
      <c r="BN128" s="143"/>
      <c r="BO128" s="211"/>
      <c r="BP128" s="211"/>
      <c r="BQ128" s="146">
        <v>548</v>
      </c>
      <c r="BR128" s="146"/>
      <c r="BS128" s="211"/>
      <c r="BT128" s="211"/>
      <c r="BU128" s="211" t="s">
        <v>1651</v>
      </c>
      <c r="BV128" s="210"/>
      <c r="BW128" s="209" t="s">
        <v>1600</v>
      </c>
      <c r="BX128" s="209"/>
      <c r="BY128" s="209"/>
      <c r="BZ128" s="209"/>
      <c r="CA128" s="208"/>
      <c r="CB128" s="191" t="s">
        <v>463</v>
      </c>
    </row>
    <row r="129" spans="1:80" ht="13.5" customHeight="1" x14ac:dyDescent="0.3">
      <c r="A129" s="219">
        <v>109</v>
      </c>
      <c r="B129" s="147" t="s">
        <v>463</v>
      </c>
      <c r="C129" s="238">
        <v>550</v>
      </c>
      <c r="D129" s="218" t="s">
        <v>1020</v>
      </c>
      <c r="E129" s="145" t="s">
        <v>462</v>
      </c>
      <c r="F129" s="218">
        <v>7176037</v>
      </c>
      <c r="G129" s="218" t="s">
        <v>1687</v>
      </c>
      <c r="H129" s="218" t="e">
        <v>#N/A</v>
      </c>
      <c r="I129" s="218" t="e">
        <v>#N/A</v>
      </c>
      <c r="J129" s="217"/>
      <c r="K129" s="129" t="s">
        <v>465</v>
      </c>
      <c r="L129" s="129" t="s">
        <v>1021</v>
      </c>
      <c r="M129" s="129" t="s">
        <v>453</v>
      </c>
      <c r="N129" s="130">
        <v>5123</v>
      </c>
      <c r="O129" s="130">
        <v>2018</v>
      </c>
      <c r="P129" s="130">
        <v>2019</v>
      </c>
      <c r="Q129" s="129" t="s">
        <v>454</v>
      </c>
      <c r="R129" s="129" t="s">
        <v>455</v>
      </c>
      <c r="S129" s="131" t="s">
        <v>1022</v>
      </c>
      <c r="T129" s="132" t="s">
        <v>1023</v>
      </c>
      <c r="U129" s="130">
        <v>42</v>
      </c>
      <c r="V129" s="130">
        <v>41</v>
      </c>
      <c r="W129" s="130">
        <v>2</v>
      </c>
      <c r="X129" s="132" t="s">
        <v>456</v>
      </c>
      <c r="Y129" s="133">
        <v>43385</v>
      </c>
      <c r="Z129" s="133">
        <v>43370</v>
      </c>
      <c r="AA129" s="132" t="s">
        <v>469</v>
      </c>
      <c r="AB129" s="130">
        <v>10016926023</v>
      </c>
      <c r="AC129" s="134">
        <v>42</v>
      </c>
      <c r="AD129" s="135">
        <v>328108</v>
      </c>
      <c r="AE129" s="130" t="s">
        <v>458</v>
      </c>
      <c r="AF129" s="136">
        <v>44862</v>
      </c>
      <c r="AG129" s="137">
        <v>45593</v>
      </c>
      <c r="AH129" s="135">
        <v>11101000608</v>
      </c>
      <c r="AI129" s="132" t="s">
        <v>459</v>
      </c>
      <c r="AJ129" s="136">
        <v>45347</v>
      </c>
      <c r="AK129" s="138">
        <v>45713</v>
      </c>
      <c r="AL129" s="216">
        <v>13061001309</v>
      </c>
      <c r="AM129" s="129" t="s">
        <v>459</v>
      </c>
      <c r="AN129" s="136">
        <v>45481</v>
      </c>
      <c r="AO129" s="138">
        <v>45846</v>
      </c>
      <c r="AP129" s="139">
        <v>86388745</v>
      </c>
      <c r="AQ129" s="211" t="s">
        <v>470</v>
      </c>
      <c r="AR129" s="136">
        <v>45196</v>
      </c>
      <c r="AS129" s="137">
        <v>45561</v>
      </c>
      <c r="AT129" s="140" t="s">
        <v>494</v>
      </c>
      <c r="AU129" s="127">
        <v>45383</v>
      </c>
      <c r="AV129" s="138">
        <v>45443</v>
      </c>
      <c r="AW129" s="135">
        <v>168649747</v>
      </c>
      <c r="AX129" s="140" t="s">
        <v>494</v>
      </c>
      <c r="AY129" s="215">
        <v>45196</v>
      </c>
      <c r="AZ129" s="214">
        <v>45562</v>
      </c>
      <c r="BA129" s="213">
        <v>4060091</v>
      </c>
      <c r="BB129" s="142" t="s">
        <v>1024</v>
      </c>
      <c r="BC129" s="143"/>
      <c r="BD129" s="143">
        <v>3112323003</v>
      </c>
      <c r="BE129" s="129" t="s">
        <v>1025</v>
      </c>
      <c r="BF129" s="129" t="s">
        <v>1026</v>
      </c>
      <c r="BG129" s="212">
        <v>19254722</v>
      </c>
      <c r="BH129" s="142" t="s">
        <v>1027</v>
      </c>
      <c r="BI129" s="143">
        <v>3118818036</v>
      </c>
      <c r="BJ129" s="211" t="s">
        <v>1028</v>
      </c>
      <c r="BK129" s="211" t="s">
        <v>1029</v>
      </c>
      <c r="BL129" s="212"/>
      <c r="BM129" s="142"/>
      <c r="BN129" s="143"/>
      <c r="BO129" s="211"/>
      <c r="BP129" s="211"/>
      <c r="BQ129" s="146">
        <v>550</v>
      </c>
      <c r="BR129" s="146"/>
      <c r="BS129" s="211"/>
      <c r="BT129" s="211"/>
      <c r="BU129" s="211" t="s">
        <v>1651</v>
      </c>
      <c r="BV129" s="210"/>
      <c r="BW129" s="209" t="s">
        <v>1583</v>
      </c>
      <c r="BX129" s="209"/>
      <c r="BY129" s="209"/>
      <c r="BZ129" s="209"/>
      <c r="CA129" s="208"/>
      <c r="CB129" s="191" t="s">
        <v>463</v>
      </c>
    </row>
    <row r="130" spans="1:80" ht="13.5" customHeight="1" x14ac:dyDescent="0.3">
      <c r="A130" s="219">
        <v>110</v>
      </c>
      <c r="B130" s="231" t="s">
        <v>463</v>
      </c>
      <c r="C130" s="244">
        <v>551</v>
      </c>
      <c r="D130" s="218" t="s">
        <v>1030</v>
      </c>
      <c r="E130" s="145" t="s">
        <v>462</v>
      </c>
      <c r="F130" s="218">
        <v>1096182621</v>
      </c>
      <c r="G130" s="218" t="s">
        <v>1686</v>
      </c>
      <c r="H130" s="218" t="e">
        <v>#N/A</v>
      </c>
      <c r="I130" s="218" t="e">
        <v>#N/A</v>
      </c>
      <c r="J130" s="217"/>
      <c r="K130" s="129" t="s">
        <v>465</v>
      </c>
      <c r="L130" s="211" t="s">
        <v>1031</v>
      </c>
      <c r="M130" s="211" t="s">
        <v>453</v>
      </c>
      <c r="N130" s="210">
        <v>5123</v>
      </c>
      <c r="O130" s="130">
        <v>2021</v>
      </c>
      <c r="P130" s="130">
        <v>2021</v>
      </c>
      <c r="Q130" s="132" t="s">
        <v>454</v>
      </c>
      <c r="R130" s="211" t="s">
        <v>455</v>
      </c>
      <c r="S130" s="243" t="s">
        <v>1032</v>
      </c>
      <c r="T130" s="132" t="s">
        <v>1033</v>
      </c>
      <c r="U130" s="130">
        <v>41</v>
      </c>
      <c r="V130" s="130">
        <v>41</v>
      </c>
      <c r="W130" s="130">
        <v>2</v>
      </c>
      <c r="X130" s="129" t="s">
        <v>456</v>
      </c>
      <c r="Y130" s="133">
        <v>44258</v>
      </c>
      <c r="Z130" s="133">
        <v>44217</v>
      </c>
      <c r="AA130" s="132" t="s">
        <v>469</v>
      </c>
      <c r="AB130" s="130">
        <v>10022383058</v>
      </c>
      <c r="AC130" s="134">
        <v>42</v>
      </c>
      <c r="AD130" s="135">
        <v>358627</v>
      </c>
      <c r="AE130" s="130" t="s">
        <v>458</v>
      </c>
      <c r="AF130" s="136">
        <v>45030</v>
      </c>
      <c r="AG130" s="137">
        <v>45761</v>
      </c>
      <c r="AH130" s="135">
        <v>11101000608</v>
      </c>
      <c r="AI130" s="132" t="s">
        <v>459</v>
      </c>
      <c r="AJ130" s="136">
        <v>45347</v>
      </c>
      <c r="AK130" s="138">
        <v>45713</v>
      </c>
      <c r="AL130" s="216">
        <v>13061001309</v>
      </c>
      <c r="AM130" s="129" t="s">
        <v>459</v>
      </c>
      <c r="AN130" s="136">
        <v>45481</v>
      </c>
      <c r="AO130" s="138">
        <v>45846</v>
      </c>
      <c r="AP130" s="139">
        <v>39651147</v>
      </c>
      <c r="AQ130" s="211" t="s">
        <v>1034</v>
      </c>
      <c r="AR130" s="136">
        <v>45505</v>
      </c>
      <c r="AS130" s="137">
        <v>45869</v>
      </c>
      <c r="AT130" s="140"/>
      <c r="AU130" s="136" t="s">
        <v>1593</v>
      </c>
      <c r="AV130" s="138" t="s">
        <v>1593</v>
      </c>
      <c r="AW130" s="135">
        <v>171225532</v>
      </c>
      <c r="AX130" s="140" t="s">
        <v>849</v>
      </c>
      <c r="AY130" s="242">
        <v>45312</v>
      </c>
      <c r="AZ130" s="214">
        <v>45678</v>
      </c>
      <c r="BA130" s="241">
        <v>900843996</v>
      </c>
      <c r="BB130" s="142" t="s">
        <v>1035</v>
      </c>
      <c r="BC130" s="143"/>
      <c r="BD130" s="143">
        <v>3106983732</v>
      </c>
      <c r="BE130" s="129" t="s">
        <v>1036</v>
      </c>
      <c r="BF130" s="144" t="s">
        <v>853</v>
      </c>
      <c r="BG130" s="212"/>
      <c r="BH130" s="142"/>
      <c r="BI130" s="143"/>
      <c r="BJ130" s="211"/>
      <c r="BK130" s="211"/>
      <c r="BL130" s="142"/>
      <c r="BM130" s="142"/>
      <c r="BN130" s="143"/>
      <c r="BO130" s="211"/>
      <c r="BP130" s="211"/>
      <c r="BQ130" s="146">
        <v>551</v>
      </c>
      <c r="BR130" s="146"/>
      <c r="BS130" s="211"/>
      <c r="BT130" s="211"/>
      <c r="BU130" s="211" t="s">
        <v>1651</v>
      </c>
      <c r="BV130" s="210"/>
      <c r="BW130" s="209" t="s">
        <v>1600</v>
      </c>
      <c r="BX130" s="209"/>
      <c r="BY130" s="209"/>
      <c r="BZ130" s="209"/>
      <c r="CA130" s="208"/>
      <c r="CB130" s="191" t="s">
        <v>463</v>
      </c>
    </row>
    <row r="131" spans="1:80" ht="13.5" customHeight="1" x14ac:dyDescent="0.3">
      <c r="A131" s="219">
        <v>111</v>
      </c>
      <c r="B131" s="147" t="s">
        <v>463</v>
      </c>
      <c r="C131" s="146">
        <v>553</v>
      </c>
      <c r="D131" s="218" t="s">
        <v>1037</v>
      </c>
      <c r="E131" s="145" t="s">
        <v>462</v>
      </c>
      <c r="F131" s="218">
        <v>79048297</v>
      </c>
      <c r="G131" s="218" t="s">
        <v>1685</v>
      </c>
      <c r="H131" s="218" t="s">
        <v>1684</v>
      </c>
      <c r="I131" s="218">
        <v>3123540217</v>
      </c>
      <c r="J131" s="217"/>
      <c r="K131" s="129" t="s">
        <v>452</v>
      </c>
      <c r="L131" s="129" t="s">
        <v>770</v>
      </c>
      <c r="M131" s="129" t="s">
        <v>453</v>
      </c>
      <c r="N131" s="130">
        <v>12068</v>
      </c>
      <c r="O131" s="130">
        <v>2007</v>
      </c>
      <c r="P131" s="130">
        <v>2008</v>
      </c>
      <c r="Q131" s="129" t="s">
        <v>537</v>
      </c>
      <c r="R131" s="129" t="s">
        <v>455</v>
      </c>
      <c r="S131" s="131" t="s">
        <v>1038</v>
      </c>
      <c r="T131" s="132" t="s">
        <v>1039</v>
      </c>
      <c r="U131" s="130">
        <v>48</v>
      </c>
      <c r="V131" s="130">
        <v>41</v>
      </c>
      <c r="W131" s="130">
        <v>2</v>
      </c>
      <c r="X131" s="132" t="s">
        <v>456</v>
      </c>
      <c r="Y131" s="133">
        <v>42956</v>
      </c>
      <c r="Z131" s="133">
        <v>39219</v>
      </c>
      <c r="AA131" s="132" t="s">
        <v>457</v>
      </c>
      <c r="AB131" s="130">
        <v>10014943420</v>
      </c>
      <c r="AC131" s="134">
        <v>48</v>
      </c>
      <c r="AD131" s="135">
        <v>383963</v>
      </c>
      <c r="AE131" s="130" t="s">
        <v>458</v>
      </c>
      <c r="AF131" s="136">
        <v>45169</v>
      </c>
      <c r="AG131" s="137">
        <v>45900</v>
      </c>
      <c r="AH131" s="135">
        <v>11101000608</v>
      </c>
      <c r="AI131" s="132" t="s">
        <v>459</v>
      </c>
      <c r="AJ131" s="136">
        <v>45347</v>
      </c>
      <c r="AK131" s="138">
        <v>45713</v>
      </c>
      <c r="AL131" s="216">
        <v>13061001309</v>
      </c>
      <c r="AM131" s="129" t="s">
        <v>459</v>
      </c>
      <c r="AN131" s="136">
        <v>45481</v>
      </c>
      <c r="AO131" s="138">
        <v>45846</v>
      </c>
      <c r="AP131" s="139">
        <v>4308005174323000</v>
      </c>
      <c r="AQ131" s="211" t="s">
        <v>539</v>
      </c>
      <c r="AR131" s="136">
        <v>45367</v>
      </c>
      <c r="AS131" s="137">
        <v>45731</v>
      </c>
      <c r="AT131" s="140" t="s">
        <v>1683</v>
      </c>
      <c r="AU131" s="127">
        <v>45393</v>
      </c>
      <c r="AV131" s="138">
        <v>45453</v>
      </c>
      <c r="AW131" s="135">
        <v>174188129</v>
      </c>
      <c r="AX131" s="140" t="s">
        <v>1040</v>
      </c>
      <c r="AY131" s="215">
        <v>45446</v>
      </c>
      <c r="AZ131" s="214">
        <v>45838</v>
      </c>
      <c r="BA131" s="213">
        <v>94269112</v>
      </c>
      <c r="BB131" s="142" t="s">
        <v>1041</v>
      </c>
      <c r="BC131" s="143"/>
      <c r="BD131" s="143">
        <v>3113543027</v>
      </c>
      <c r="BE131" s="129" t="s">
        <v>1042</v>
      </c>
      <c r="BF131" s="129" t="s">
        <v>1043</v>
      </c>
      <c r="BG131" s="212"/>
      <c r="BH131" s="142"/>
      <c r="BI131" s="143"/>
      <c r="BJ131" s="211"/>
      <c r="BK131" s="211"/>
      <c r="BL131" s="212"/>
      <c r="BM131" s="142"/>
      <c r="BN131" s="143"/>
      <c r="BO131" s="211"/>
      <c r="BP131" s="211"/>
      <c r="BQ131" s="146">
        <v>553</v>
      </c>
      <c r="BR131" s="146"/>
      <c r="BS131" s="211"/>
      <c r="BT131" s="211"/>
      <c r="BU131" s="211" t="s">
        <v>1651</v>
      </c>
      <c r="BV131" s="210"/>
      <c r="BW131" s="209" t="s">
        <v>1600</v>
      </c>
      <c r="BX131" s="209"/>
      <c r="BY131" s="209"/>
      <c r="BZ131" s="209"/>
      <c r="CA131" s="208"/>
      <c r="CB131" s="191" t="s">
        <v>463</v>
      </c>
    </row>
    <row r="132" spans="1:80" ht="13.5" customHeight="1" x14ac:dyDescent="0.3">
      <c r="A132" s="219">
        <v>112</v>
      </c>
      <c r="B132" s="147" t="s">
        <v>463</v>
      </c>
      <c r="C132" s="238">
        <v>555</v>
      </c>
      <c r="D132" s="218" t="s">
        <v>1044</v>
      </c>
      <c r="E132" s="145" t="s">
        <v>462</v>
      </c>
      <c r="F132" s="218">
        <v>1096199168</v>
      </c>
      <c r="G132" s="218" t="s">
        <v>1682</v>
      </c>
      <c r="H132" s="218" t="e">
        <v>#N/A</v>
      </c>
      <c r="I132" s="218" t="e">
        <v>#N/A</v>
      </c>
      <c r="J132" s="217"/>
      <c r="K132" s="129" t="s">
        <v>452</v>
      </c>
      <c r="L132" s="129" t="s">
        <v>697</v>
      </c>
      <c r="M132" s="129" t="s">
        <v>453</v>
      </c>
      <c r="N132" s="130">
        <v>7200</v>
      </c>
      <c r="O132" s="130">
        <v>2019</v>
      </c>
      <c r="P132" s="130">
        <v>2019</v>
      </c>
      <c r="Q132" s="129" t="s">
        <v>454</v>
      </c>
      <c r="R132" s="129" t="s">
        <v>455</v>
      </c>
      <c r="S132" s="131" t="s">
        <v>1045</v>
      </c>
      <c r="T132" s="132" t="s">
        <v>1046</v>
      </c>
      <c r="U132" s="130">
        <v>47</v>
      </c>
      <c r="V132" s="130">
        <v>47</v>
      </c>
      <c r="W132" s="130">
        <v>3</v>
      </c>
      <c r="X132" s="132" t="s">
        <v>456</v>
      </c>
      <c r="Y132" s="133">
        <v>43894</v>
      </c>
      <c r="Z132" s="133">
        <v>43889</v>
      </c>
      <c r="AA132" s="132" t="s">
        <v>469</v>
      </c>
      <c r="AB132" s="130">
        <v>10020388058</v>
      </c>
      <c r="AC132" s="134">
        <v>47</v>
      </c>
      <c r="AD132" s="135">
        <v>417669</v>
      </c>
      <c r="AE132" s="130" t="s">
        <v>458</v>
      </c>
      <c r="AF132" s="136">
        <v>45356</v>
      </c>
      <c r="AG132" s="137">
        <v>46086</v>
      </c>
      <c r="AH132" s="135">
        <v>11101000608</v>
      </c>
      <c r="AI132" s="132" t="s">
        <v>459</v>
      </c>
      <c r="AJ132" s="136">
        <v>45347</v>
      </c>
      <c r="AK132" s="138">
        <v>45713</v>
      </c>
      <c r="AL132" s="216">
        <v>13061001309</v>
      </c>
      <c r="AM132" s="129" t="s">
        <v>459</v>
      </c>
      <c r="AN132" s="136">
        <v>45481</v>
      </c>
      <c r="AO132" s="138">
        <v>45846</v>
      </c>
      <c r="AP132" s="139">
        <v>8120822600</v>
      </c>
      <c r="AQ132" s="211" t="s">
        <v>1034</v>
      </c>
      <c r="AR132" s="136">
        <v>45336</v>
      </c>
      <c r="AS132" s="137">
        <v>45701</v>
      </c>
      <c r="AT132" s="140"/>
      <c r="AU132" s="136" t="s">
        <v>1593</v>
      </c>
      <c r="AV132" s="138" t="s">
        <v>1593</v>
      </c>
      <c r="AW132" s="135">
        <v>171595619</v>
      </c>
      <c r="AX132" s="140" t="s">
        <v>849</v>
      </c>
      <c r="AY132" s="215">
        <v>45328</v>
      </c>
      <c r="AZ132" s="214">
        <v>45694</v>
      </c>
      <c r="BA132" s="213">
        <v>900843996</v>
      </c>
      <c r="BB132" s="142" t="s">
        <v>1035</v>
      </c>
      <c r="BC132" s="143"/>
      <c r="BD132" s="143">
        <v>3106983732</v>
      </c>
      <c r="BE132" s="132" t="s">
        <v>1036</v>
      </c>
      <c r="BF132" s="129" t="s">
        <v>853</v>
      </c>
      <c r="BG132" s="212"/>
      <c r="BH132" s="142"/>
      <c r="BI132" s="143"/>
      <c r="BJ132" s="211"/>
      <c r="BK132" s="211"/>
      <c r="BL132" s="212"/>
      <c r="BM132" s="142"/>
      <c r="BN132" s="143"/>
      <c r="BO132" s="211"/>
      <c r="BP132" s="211"/>
      <c r="BQ132" s="146">
        <v>555</v>
      </c>
      <c r="BR132" s="146"/>
      <c r="BS132" s="211"/>
      <c r="BT132" s="211"/>
      <c r="BU132" s="211" t="s">
        <v>1651</v>
      </c>
      <c r="BV132" s="210"/>
      <c r="BW132" s="209" t="s">
        <v>1600</v>
      </c>
      <c r="BX132" s="209"/>
      <c r="BY132" s="209"/>
      <c r="BZ132" s="209"/>
      <c r="CA132" s="208"/>
      <c r="CB132" s="191" t="s">
        <v>463</v>
      </c>
    </row>
    <row r="133" spans="1:80" ht="13.5" customHeight="1" x14ac:dyDescent="0.3">
      <c r="A133" s="219">
        <v>113</v>
      </c>
      <c r="B133" s="147" t="s">
        <v>463</v>
      </c>
      <c r="C133" s="238">
        <v>559</v>
      </c>
      <c r="D133" s="218" t="s">
        <v>1047</v>
      </c>
      <c r="E133" s="145" t="s">
        <v>462</v>
      </c>
      <c r="F133" s="218">
        <v>91440171</v>
      </c>
      <c r="G133" s="218" t="s">
        <v>1681</v>
      </c>
      <c r="H133" s="218">
        <v>0</v>
      </c>
      <c r="I133" s="218">
        <v>3103160782</v>
      </c>
      <c r="J133" s="217"/>
      <c r="K133" s="129" t="s">
        <v>465</v>
      </c>
      <c r="L133" s="129" t="s">
        <v>692</v>
      </c>
      <c r="M133" s="129" t="s">
        <v>453</v>
      </c>
      <c r="N133" s="130">
        <v>7684</v>
      </c>
      <c r="O133" s="130">
        <v>2015</v>
      </c>
      <c r="P133" s="130">
        <v>2016</v>
      </c>
      <c r="Q133" s="129" t="s">
        <v>454</v>
      </c>
      <c r="R133" s="129" t="s">
        <v>455</v>
      </c>
      <c r="S133" s="131" t="s">
        <v>1048</v>
      </c>
      <c r="T133" s="132" t="s">
        <v>1049</v>
      </c>
      <c r="U133" s="130">
        <v>46</v>
      </c>
      <c r="V133" s="130">
        <v>40</v>
      </c>
      <c r="W133" s="130">
        <v>1</v>
      </c>
      <c r="X133" s="132" t="s">
        <v>456</v>
      </c>
      <c r="Y133" s="133">
        <v>42325</v>
      </c>
      <c r="Z133" s="133">
        <v>42318</v>
      </c>
      <c r="AA133" s="132" t="s">
        <v>469</v>
      </c>
      <c r="AB133" s="130">
        <v>10011354849</v>
      </c>
      <c r="AC133" s="134">
        <v>45</v>
      </c>
      <c r="AD133" s="135">
        <v>389531</v>
      </c>
      <c r="AE133" s="130" t="s">
        <v>458</v>
      </c>
      <c r="AF133" s="136">
        <v>45208</v>
      </c>
      <c r="AG133" s="137">
        <v>45939</v>
      </c>
      <c r="AH133" s="135">
        <v>11101000608</v>
      </c>
      <c r="AI133" s="132" t="s">
        <v>459</v>
      </c>
      <c r="AJ133" s="136">
        <v>45347</v>
      </c>
      <c r="AK133" s="138">
        <v>45713</v>
      </c>
      <c r="AL133" s="216">
        <v>13061001309</v>
      </c>
      <c r="AM133" s="129" t="s">
        <v>459</v>
      </c>
      <c r="AN133" s="136">
        <v>45481</v>
      </c>
      <c r="AO133" s="138">
        <v>45846</v>
      </c>
      <c r="AP133" s="139">
        <v>86458462</v>
      </c>
      <c r="AQ133" s="211" t="s">
        <v>763</v>
      </c>
      <c r="AR133" s="136">
        <v>45188</v>
      </c>
      <c r="AS133" s="137">
        <v>45553</v>
      </c>
      <c r="AT133" s="140"/>
      <c r="AU133" s="136" t="s">
        <v>1593</v>
      </c>
      <c r="AV133" s="138" t="s">
        <v>1593</v>
      </c>
      <c r="AW133" s="135">
        <v>169315367</v>
      </c>
      <c r="AX133" s="140" t="s">
        <v>849</v>
      </c>
      <c r="AY133" s="215">
        <v>45229</v>
      </c>
      <c r="AZ133" s="214">
        <v>45595</v>
      </c>
      <c r="BA133" s="213">
        <v>900843996</v>
      </c>
      <c r="BB133" s="142" t="s">
        <v>1035</v>
      </c>
      <c r="BC133" s="143"/>
      <c r="BD133" s="143">
        <v>3106983732</v>
      </c>
      <c r="BE133" s="129" t="s">
        <v>1036</v>
      </c>
      <c r="BF133" s="129" t="s">
        <v>853</v>
      </c>
      <c r="BG133" s="212"/>
      <c r="BH133" s="142"/>
      <c r="BI133" s="143"/>
      <c r="BJ133" s="211"/>
      <c r="BK133" s="211"/>
      <c r="BL133" s="212"/>
      <c r="BM133" s="142"/>
      <c r="BN133" s="143"/>
      <c r="BO133" s="211"/>
      <c r="BP133" s="211"/>
      <c r="BQ133" s="146">
        <v>559</v>
      </c>
      <c r="BR133" s="146"/>
      <c r="BS133" s="211"/>
      <c r="BT133" s="211"/>
      <c r="BU133" s="211" t="s">
        <v>1651</v>
      </c>
      <c r="BV133" s="210"/>
      <c r="BW133" s="209" t="s">
        <v>1600</v>
      </c>
      <c r="BX133" s="209"/>
      <c r="BY133" s="209"/>
      <c r="BZ133" s="209"/>
      <c r="CA133" s="208"/>
      <c r="CB133" s="191" t="s">
        <v>463</v>
      </c>
    </row>
    <row r="134" spans="1:80" ht="13.5" customHeight="1" x14ac:dyDescent="0.3">
      <c r="A134" s="219">
        <v>114</v>
      </c>
      <c r="B134" s="147" t="s">
        <v>463</v>
      </c>
      <c r="C134" s="146">
        <v>561</v>
      </c>
      <c r="D134" s="218" t="s">
        <v>1050</v>
      </c>
      <c r="E134" s="145" t="s">
        <v>462</v>
      </c>
      <c r="F134" s="218" t="e">
        <v>#N/A</v>
      </c>
      <c r="G134" s="218" t="e">
        <v>#N/A</v>
      </c>
      <c r="H134" s="218" t="e">
        <v>#N/A</v>
      </c>
      <c r="I134" s="218" t="e">
        <v>#N/A</v>
      </c>
      <c r="J134" s="217" t="e">
        <v>#N/A</v>
      </c>
      <c r="K134" s="129" t="s">
        <v>1051</v>
      </c>
      <c r="L134" s="129" t="s">
        <v>1052</v>
      </c>
      <c r="M134" s="129" t="s">
        <v>453</v>
      </c>
      <c r="N134" s="130">
        <v>3760</v>
      </c>
      <c r="O134" s="130">
        <v>2013</v>
      </c>
      <c r="P134" s="130">
        <v>2012</v>
      </c>
      <c r="Q134" s="129" t="s">
        <v>537</v>
      </c>
      <c r="R134" s="129" t="s">
        <v>545</v>
      </c>
      <c r="S134" s="131">
        <v>89033252</v>
      </c>
      <c r="T134" s="132" t="s">
        <v>1053</v>
      </c>
      <c r="U134" s="130">
        <v>27</v>
      </c>
      <c r="V134" s="130">
        <v>27</v>
      </c>
      <c r="W134" s="130">
        <v>2</v>
      </c>
      <c r="X134" s="132" t="s">
        <v>456</v>
      </c>
      <c r="Y134" s="133">
        <v>41659</v>
      </c>
      <c r="Z134" s="133">
        <v>41393</v>
      </c>
      <c r="AA134" s="132" t="s">
        <v>1054</v>
      </c>
      <c r="AB134" s="130">
        <v>10005323145</v>
      </c>
      <c r="AC134" s="134">
        <v>27</v>
      </c>
      <c r="AD134" s="135">
        <v>418817</v>
      </c>
      <c r="AE134" s="130" t="s">
        <v>458</v>
      </c>
      <c r="AF134" s="136">
        <v>45345</v>
      </c>
      <c r="AG134" s="137">
        <v>46076</v>
      </c>
      <c r="AH134" s="135">
        <v>11101000608</v>
      </c>
      <c r="AI134" s="132" t="s">
        <v>459</v>
      </c>
      <c r="AJ134" s="136">
        <v>45347</v>
      </c>
      <c r="AK134" s="138">
        <v>45713</v>
      </c>
      <c r="AL134" s="216">
        <v>13061001309</v>
      </c>
      <c r="AM134" s="129" t="s">
        <v>459</v>
      </c>
      <c r="AN134" s="136">
        <v>45481</v>
      </c>
      <c r="AO134" s="138">
        <v>45846</v>
      </c>
      <c r="AP134" s="139">
        <v>86342739</v>
      </c>
      <c r="AQ134" s="211" t="s">
        <v>470</v>
      </c>
      <c r="AR134" s="136">
        <v>45164</v>
      </c>
      <c r="AS134" s="137">
        <v>45530</v>
      </c>
      <c r="AT134" s="140"/>
      <c r="AU134" s="136" t="s">
        <v>1593</v>
      </c>
      <c r="AV134" s="138" t="s">
        <v>1593</v>
      </c>
      <c r="AW134" s="135">
        <v>168044178</v>
      </c>
      <c r="AX134" s="140" t="s">
        <v>1055</v>
      </c>
      <c r="AY134" s="215">
        <v>45166</v>
      </c>
      <c r="AZ134" s="214">
        <v>45532</v>
      </c>
      <c r="BA134" s="213">
        <v>4180117</v>
      </c>
      <c r="BB134" s="142" t="s">
        <v>1056</v>
      </c>
      <c r="BC134" s="143"/>
      <c r="BD134" s="143">
        <v>3102555269</v>
      </c>
      <c r="BE134" s="129" t="s">
        <v>1057</v>
      </c>
      <c r="BF134" s="129" t="s">
        <v>1058</v>
      </c>
      <c r="BG134" s="212"/>
      <c r="BH134" s="142"/>
      <c r="BI134" s="143"/>
      <c r="BJ134" s="211"/>
      <c r="BK134" s="211"/>
      <c r="BL134" s="212"/>
      <c r="BM134" s="142"/>
      <c r="BN134" s="143"/>
      <c r="BO134" s="211"/>
      <c r="BP134" s="211"/>
      <c r="BQ134" s="146">
        <v>561</v>
      </c>
      <c r="BR134" s="146"/>
      <c r="BS134" s="211"/>
      <c r="BT134" s="211"/>
      <c r="BU134" s="211" t="s">
        <v>1651</v>
      </c>
      <c r="BV134" s="210"/>
      <c r="BW134" s="209" t="s">
        <v>1600</v>
      </c>
      <c r="BX134" s="209"/>
      <c r="BY134" s="209"/>
      <c r="BZ134" s="209"/>
      <c r="CA134" s="208"/>
      <c r="CB134" s="191" t="s">
        <v>463</v>
      </c>
    </row>
    <row r="135" spans="1:80" ht="13.5" customHeight="1" x14ac:dyDescent="0.3">
      <c r="A135" s="219">
        <v>116</v>
      </c>
      <c r="B135" s="147" t="s">
        <v>463</v>
      </c>
      <c r="C135" s="238">
        <v>566</v>
      </c>
      <c r="D135" s="218" t="s">
        <v>1059</v>
      </c>
      <c r="E135" s="230" t="s">
        <v>462</v>
      </c>
      <c r="F135" s="218">
        <v>1022961061</v>
      </c>
      <c r="G135" s="218" t="s">
        <v>1566</v>
      </c>
      <c r="H135" s="218" t="s">
        <v>1680</v>
      </c>
      <c r="I135" s="218">
        <v>3202811778</v>
      </c>
      <c r="J135" s="217">
        <v>43056</v>
      </c>
      <c r="K135" s="129" t="s">
        <v>1060</v>
      </c>
      <c r="L135" s="129" t="s">
        <v>1061</v>
      </c>
      <c r="M135" s="129" t="s">
        <v>453</v>
      </c>
      <c r="N135" s="130">
        <v>9300</v>
      </c>
      <c r="O135" s="130">
        <v>2022</v>
      </c>
      <c r="P135" s="130">
        <v>2023</v>
      </c>
      <c r="Q135" s="132" t="s">
        <v>537</v>
      </c>
      <c r="R135" s="132" t="s">
        <v>455</v>
      </c>
      <c r="S135" s="155" t="s">
        <v>1062</v>
      </c>
      <c r="T135" s="155" t="s">
        <v>1063</v>
      </c>
      <c r="U135" s="130">
        <v>46</v>
      </c>
      <c r="V135" s="130">
        <v>46</v>
      </c>
      <c r="W135" s="130">
        <v>2</v>
      </c>
      <c r="X135" s="129" t="s">
        <v>456</v>
      </c>
      <c r="Y135" s="133">
        <v>44799</v>
      </c>
      <c r="Z135" s="133">
        <v>44799</v>
      </c>
      <c r="AA135" s="132" t="s">
        <v>469</v>
      </c>
      <c r="AB135" s="156">
        <v>10027024679</v>
      </c>
      <c r="AC135" s="134">
        <v>46</v>
      </c>
      <c r="AD135" s="135">
        <v>323255</v>
      </c>
      <c r="AE135" s="130" t="s">
        <v>458</v>
      </c>
      <c r="AF135" s="136">
        <v>44827</v>
      </c>
      <c r="AG135" s="234">
        <v>45558</v>
      </c>
      <c r="AH135" s="135">
        <v>11101000608</v>
      </c>
      <c r="AI135" s="132" t="s">
        <v>459</v>
      </c>
      <c r="AJ135" s="136">
        <v>45347</v>
      </c>
      <c r="AK135" s="138">
        <v>45713</v>
      </c>
      <c r="AL135" s="216">
        <v>13061001309</v>
      </c>
      <c r="AM135" s="129" t="s">
        <v>459</v>
      </c>
      <c r="AN135" s="136">
        <v>45481</v>
      </c>
      <c r="AO135" s="138">
        <v>45846</v>
      </c>
      <c r="AP135" s="139">
        <v>4308004390526000</v>
      </c>
      <c r="AQ135" s="211" t="s">
        <v>539</v>
      </c>
      <c r="AR135" s="136">
        <v>45170</v>
      </c>
      <c r="AS135" s="137">
        <v>45535</v>
      </c>
      <c r="AT135" s="140"/>
      <c r="AU135" s="127">
        <v>45170</v>
      </c>
      <c r="AV135" s="138">
        <v>45230</v>
      </c>
      <c r="AW135" s="135" t="s">
        <v>809</v>
      </c>
      <c r="AX135" s="140" t="s">
        <v>809</v>
      </c>
      <c r="AY135" s="215">
        <v>44799</v>
      </c>
      <c r="AZ135" s="214">
        <v>45530</v>
      </c>
      <c r="BA135" s="241">
        <v>19260966</v>
      </c>
      <c r="BB135" s="240" t="s">
        <v>1064</v>
      </c>
      <c r="BC135" s="143"/>
      <c r="BD135" s="143">
        <v>3112088657</v>
      </c>
      <c r="BE135" s="129" t="s">
        <v>863</v>
      </c>
      <c r="BF135" s="144" t="s">
        <v>864</v>
      </c>
      <c r="BG135" s="152">
        <v>19469611</v>
      </c>
      <c r="BH135" s="152" t="s">
        <v>1065</v>
      </c>
      <c r="BI135" s="143">
        <v>3112088657</v>
      </c>
      <c r="BJ135" s="228" t="s">
        <v>863</v>
      </c>
      <c r="BK135" s="211" t="s">
        <v>864</v>
      </c>
      <c r="BL135" s="152"/>
      <c r="BM135" s="152"/>
      <c r="BN135" s="143"/>
      <c r="BO135" s="228"/>
      <c r="BP135" s="211"/>
      <c r="BQ135" s="146">
        <v>566</v>
      </c>
      <c r="BR135" s="146"/>
      <c r="BS135" s="211"/>
      <c r="BT135" s="211"/>
      <c r="BU135" s="211" t="s">
        <v>1651</v>
      </c>
      <c r="BV135" s="210"/>
      <c r="BW135" s="209" t="s">
        <v>1583</v>
      </c>
      <c r="BX135" s="209"/>
      <c r="BY135" s="209"/>
      <c r="BZ135" s="209"/>
      <c r="CA135" s="208"/>
      <c r="CB135" s="191" t="s">
        <v>463</v>
      </c>
    </row>
    <row r="136" spans="1:80" ht="13.5" customHeight="1" x14ac:dyDescent="0.3">
      <c r="A136" s="219">
        <v>133</v>
      </c>
      <c r="B136" s="147" t="s">
        <v>463</v>
      </c>
      <c r="C136" s="146">
        <v>568</v>
      </c>
      <c r="D136" s="218" t="s">
        <v>1165</v>
      </c>
      <c r="E136" s="145" t="s">
        <v>462</v>
      </c>
      <c r="F136" s="218">
        <v>2976399</v>
      </c>
      <c r="G136" s="218" t="s">
        <v>1679</v>
      </c>
      <c r="H136" s="218" t="s">
        <v>1171</v>
      </c>
      <c r="I136" s="218">
        <v>3046814136</v>
      </c>
      <c r="J136" s="217"/>
      <c r="K136" s="129" t="s">
        <v>478</v>
      </c>
      <c r="L136" s="129" t="s">
        <v>1166</v>
      </c>
      <c r="M136" s="129" t="s">
        <v>453</v>
      </c>
      <c r="N136" s="130">
        <v>2351</v>
      </c>
      <c r="O136" s="130">
        <v>2007</v>
      </c>
      <c r="P136" s="130">
        <v>2007</v>
      </c>
      <c r="Q136" s="129" t="s">
        <v>537</v>
      </c>
      <c r="R136" s="129" t="s">
        <v>481</v>
      </c>
      <c r="S136" s="131" t="s">
        <v>1167</v>
      </c>
      <c r="T136" s="132" t="s">
        <v>1168</v>
      </c>
      <c r="U136" s="130">
        <v>12</v>
      </c>
      <c r="V136" s="130">
        <v>12</v>
      </c>
      <c r="W136" s="130">
        <v>4</v>
      </c>
      <c r="X136" s="132" t="s">
        <v>1085</v>
      </c>
      <c r="Y136" s="133">
        <v>45383</v>
      </c>
      <c r="Z136" s="133">
        <v>39230</v>
      </c>
      <c r="AA136" s="132" t="s">
        <v>457</v>
      </c>
      <c r="AB136" s="130">
        <v>10008026972</v>
      </c>
      <c r="AC136" s="134">
        <v>12</v>
      </c>
      <c r="AD136" s="135">
        <v>367942</v>
      </c>
      <c r="AE136" s="130" t="s">
        <v>458</v>
      </c>
      <c r="AF136" s="136">
        <v>45079</v>
      </c>
      <c r="AG136" s="137">
        <v>45810</v>
      </c>
      <c r="AH136" s="135">
        <v>11101000608</v>
      </c>
      <c r="AI136" s="132" t="s">
        <v>459</v>
      </c>
      <c r="AJ136" s="136">
        <v>45347</v>
      </c>
      <c r="AK136" s="138">
        <v>45713</v>
      </c>
      <c r="AL136" s="216">
        <v>13061001309</v>
      </c>
      <c r="AM136" s="129" t="s">
        <v>459</v>
      </c>
      <c r="AN136" s="136">
        <v>45481</v>
      </c>
      <c r="AO136" s="138">
        <v>45846</v>
      </c>
      <c r="AP136" s="139">
        <v>4308005010695000</v>
      </c>
      <c r="AQ136" s="211" t="s">
        <v>539</v>
      </c>
      <c r="AR136" s="136">
        <v>45331</v>
      </c>
      <c r="AS136" s="137">
        <v>45696</v>
      </c>
      <c r="AT136" s="140" t="s">
        <v>1169</v>
      </c>
      <c r="AU136" s="127">
        <v>45446</v>
      </c>
      <c r="AV136" s="138">
        <v>45506</v>
      </c>
      <c r="AW136" s="135">
        <v>171515355</v>
      </c>
      <c r="AX136" s="140" t="s">
        <v>1170</v>
      </c>
      <c r="AY136" s="215">
        <v>45325</v>
      </c>
      <c r="AZ136" s="214">
        <v>45691</v>
      </c>
      <c r="BA136" s="213">
        <v>1070005052</v>
      </c>
      <c r="BB136" s="142" t="s">
        <v>1678</v>
      </c>
      <c r="BC136" s="143">
        <v>3213072985</v>
      </c>
      <c r="BD136" s="143">
        <v>3213072985</v>
      </c>
      <c r="BE136" s="132" t="s">
        <v>1676</v>
      </c>
      <c r="BF136" s="144" t="s">
        <v>1171</v>
      </c>
      <c r="BG136" s="212">
        <v>2976399</v>
      </c>
      <c r="BH136" s="142" t="s">
        <v>1677</v>
      </c>
      <c r="BI136" s="143">
        <v>3046814136</v>
      </c>
      <c r="BJ136" s="211" t="s">
        <v>1676</v>
      </c>
      <c r="BK136" s="211" t="s">
        <v>1675</v>
      </c>
      <c r="BL136" s="212"/>
      <c r="BM136" s="142"/>
      <c r="BN136" s="143"/>
      <c r="BO136" s="211"/>
      <c r="BP136" s="211"/>
      <c r="BQ136" s="146">
        <v>568</v>
      </c>
      <c r="BR136" s="146"/>
      <c r="BS136" s="211"/>
      <c r="BT136" s="211"/>
      <c r="BU136" s="211" t="s">
        <v>1584</v>
      </c>
      <c r="BV136" s="210"/>
      <c r="BW136" s="209" t="s">
        <v>1583</v>
      </c>
      <c r="BX136" s="209"/>
      <c r="BY136" s="209"/>
      <c r="BZ136" s="209"/>
      <c r="CA136" s="208"/>
      <c r="CB136" s="191" t="s">
        <v>463</v>
      </c>
    </row>
    <row r="137" spans="1:80" ht="13.5" customHeight="1" x14ac:dyDescent="0.3">
      <c r="A137" s="219">
        <v>74</v>
      </c>
      <c r="B137" s="147" t="s">
        <v>463</v>
      </c>
      <c r="C137" s="238">
        <v>574</v>
      </c>
      <c r="D137" s="218" t="s">
        <v>877</v>
      </c>
      <c r="E137" s="145" t="s">
        <v>462</v>
      </c>
      <c r="F137" s="218">
        <v>3538230</v>
      </c>
      <c r="G137" s="218" t="s">
        <v>1674</v>
      </c>
      <c r="H137" s="218" t="s">
        <v>1673</v>
      </c>
      <c r="I137" s="218">
        <v>3127901516</v>
      </c>
      <c r="J137" s="217">
        <v>45503</v>
      </c>
      <c r="K137" s="129" t="s">
        <v>465</v>
      </c>
      <c r="L137" s="129" t="s">
        <v>466</v>
      </c>
      <c r="M137" s="129" t="s">
        <v>453</v>
      </c>
      <c r="N137" s="130">
        <v>5123</v>
      </c>
      <c r="O137" s="130">
        <v>2016</v>
      </c>
      <c r="P137" s="130">
        <v>2017</v>
      </c>
      <c r="Q137" s="129" t="s">
        <v>454</v>
      </c>
      <c r="R137" s="129" t="s">
        <v>455</v>
      </c>
      <c r="S137" s="131" t="s">
        <v>878</v>
      </c>
      <c r="T137" s="132" t="s">
        <v>879</v>
      </c>
      <c r="U137" s="130">
        <v>42</v>
      </c>
      <c r="V137" s="130">
        <v>38</v>
      </c>
      <c r="W137" s="130">
        <v>1</v>
      </c>
      <c r="X137" s="132" t="s">
        <v>456</v>
      </c>
      <c r="Y137" s="133">
        <v>42606</v>
      </c>
      <c r="Z137" s="133">
        <v>42581</v>
      </c>
      <c r="AA137" s="132" t="s">
        <v>469</v>
      </c>
      <c r="AB137" s="130">
        <v>10012220762</v>
      </c>
      <c r="AC137" s="134">
        <v>42</v>
      </c>
      <c r="AD137" s="135">
        <v>443023</v>
      </c>
      <c r="AE137" s="130" t="s">
        <v>458</v>
      </c>
      <c r="AF137" s="136">
        <v>44778</v>
      </c>
      <c r="AG137" s="137">
        <v>46240</v>
      </c>
      <c r="AH137" s="135">
        <v>11101000608</v>
      </c>
      <c r="AI137" s="132" t="s">
        <v>459</v>
      </c>
      <c r="AJ137" s="136">
        <v>45347</v>
      </c>
      <c r="AK137" s="138">
        <v>45713</v>
      </c>
      <c r="AL137" s="216">
        <v>13061001309</v>
      </c>
      <c r="AM137" s="129" t="s">
        <v>459</v>
      </c>
      <c r="AN137" s="136">
        <v>45481</v>
      </c>
      <c r="AO137" s="138">
        <v>45846</v>
      </c>
      <c r="AP137" s="139">
        <v>9310014739201</v>
      </c>
      <c r="AQ137" s="211" t="s">
        <v>470</v>
      </c>
      <c r="AR137" s="136">
        <v>45485</v>
      </c>
      <c r="AS137" s="137">
        <v>45854</v>
      </c>
      <c r="AT137" s="140" t="s">
        <v>1658</v>
      </c>
      <c r="AU137" s="127">
        <v>45410</v>
      </c>
      <c r="AV137" s="138">
        <v>45470</v>
      </c>
      <c r="AW137" s="135">
        <v>169936388</v>
      </c>
      <c r="AX137" s="140" t="s">
        <v>472</v>
      </c>
      <c r="AY137" s="215">
        <v>45261</v>
      </c>
      <c r="AZ137" s="214">
        <v>45627</v>
      </c>
      <c r="BA137" s="235">
        <v>3536859</v>
      </c>
      <c r="BB137" s="142" t="s">
        <v>1672</v>
      </c>
      <c r="BC137" s="143">
        <v>3135595920</v>
      </c>
      <c r="BD137" s="143">
        <v>3135595920</v>
      </c>
      <c r="BE137" s="132" t="s">
        <v>1671</v>
      </c>
      <c r="BF137" s="144"/>
      <c r="BG137" s="212"/>
      <c r="BH137" s="142"/>
      <c r="BI137" s="143"/>
      <c r="BJ137" s="211"/>
      <c r="BK137" s="211"/>
      <c r="BL137" s="212"/>
      <c r="BM137" s="142"/>
      <c r="BN137" s="143"/>
      <c r="BO137" s="211"/>
      <c r="BP137" s="211"/>
      <c r="BQ137" s="146">
        <v>430</v>
      </c>
      <c r="BR137" s="146"/>
      <c r="BS137" s="211" t="s">
        <v>1587</v>
      </c>
      <c r="BT137" s="211"/>
      <c r="BU137" s="211" t="s">
        <v>1651</v>
      </c>
      <c r="BV137" s="210"/>
      <c r="BW137" s="209" t="s">
        <v>1583</v>
      </c>
      <c r="BX137" s="209"/>
      <c r="BY137" s="209"/>
      <c r="BZ137" s="209"/>
      <c r="CA137" s="208"/>
      <c r="CB137" s="191" t="s">
        <v>463</v>
      </c>
    </row>
    <row r="138" spans="1:80" ht="13.5" customHeight="1" x14ac:dyDescent="0.3">
      <c r="A138" s="219">
        <v>102</v>
      </c>
      <c r="B138" s="147" t="s">
        <v>463</v>
      </c>
      <c r="C138" s="146">
        <v>575</v>
      </c>
      <c r="D138" s="218" t="s">
        <v>980</v>
      </c>
      <c r="E138" s="145" t="s">
        <v>462</v>
      </c>
      <c r="F138" s="218">
        <v>80245691</v>
      </c>
      <c r="G138" s="218" t="s">
        <v>1670</v>
      </c>
      <c r="H138" s="218" t="s">
        <v>1669</v>
      </c>
      <c r="I138" s="218" t="s">
        <v>1668</v>
      </c>
      <c r="J138" s="217"/>
      <c r="K138" s="129" t="s">
        <v>465</v>
      </c>
      <c r="L138" s="129" t="s">
        <v>528</v>
      </c>
      <c r="M138" s="129" t="s">
        <v>453</v>
      </c>
      <c r="N138" s="130">
        <v>5307</v>
      </c>
      <c r="O138" s="130">
        <v>2010</v>
      </c>
      <c r="P138" s="130">
        <v>2011</v>
      </c>
      <c r="Q138" s="129" t="s">
        <v>625</v>
      </c>
      <c r="R138" s="129" t="s">
        <v>455</v>
      </c>
      <c r="S138" s="131" t="s">
        <v>981</v>
      </c>
      <c r="T138" s="132" t="s">
        <v>982</v>
      </c>
      <c r="U138" s="130">
        <v>35</v>
      </c>
      <c r="V138" s="130">
        <v>35</v>
      </c>
      <c r="W138" s="130">
        <v>1</v>
      </c>
      <c r="X138" s="132" t="s">
        <v>456</v>
      </c>
      <c r="Y138" s="133">
        <v>45083</v>
      </c>
      <c r="Z138" s="133">
        <v>40521</v>
      </c>
      <c r="AA138" s="132" t="s">
        <v>469</v>
      </c>
      <c r="AB138" s="130">
        <v>10029538473</v>
      </c>
      <c r="AC138" s="134">
        <v>35</v>
      </c>
      <c r="AD138" s="135">
        <v>331533</v>
      </c>
      <c r="AE138" s="130" t="s">
        <v>458</v>
      </c>
      <c r="AF138" s="136">
        <v>44875</v>
      </c>
      <c r="AG138" s="137">
        <v>45606</v>
      </c>
      <c r="AH138" s="135">
        <v>11101000608</v>
      </c>
      <c r="AI138" s="132" t="s">
        <v>459</v>
      </c>
      <c r="AJ138" s="136">
        <v>45347</v>
      </c>
      <c r="AK138" s="138">
        <v>45713</v>
      </c>
      <c r="AL138" s="216">
        <v>13061001309</v>
      </c>
      <c r="AM138" s="129" t="s">
        <v>459</v>
      </c>
      <c r="AN138" s="136">
        <v>45481</v>
      </c>
      <c r="AO138" s="138">
        <v>45846</v>
      </c>
      <c r="AP138" s="139">
        <v>86945008</v>
      </c>
      <c r="AQ138" s="211" t="s">
        <v>763</v>
      </c>
      <c r="AR138" s="136">
        <v>45268</v>
      </c>
      <c r="AS138" s="137">
        <v>45633</v>
      </c>
      <c r="AT138" s="140" t="s">
        <v>1658</v>
      </c>
      <c r="AU138" s="127">
        <v>45406</v>
      </c>
      <c r="AV138" s="138">
        <v>45466</v>
      </c>
      <c r="AW138" s="135">
        <v>170086065</v>
      </c>
      <c r="AX138" s="140" t="s">
        <v>680</v>
      </c>
      <c r="AY138" s="215">
        <v>45267</v>
      </c>
      <c r="AZ138" s="214">
        <v>45633</v>
      </c>
      <c r="BA138" s="213">
        <v>19317002</v>
      </c>
      <c r="BB138" s="142" t="s">
        <v>983</v>
      </c>
      <c r="BC138" s="143">
        <v>4625393</v>
      </c>
      <c r="BD138" s="143">
        <v>3132329175</v>
      </c>
      <c r="BE138" s="129" t="s">
        <v>984</v>
      </c>
      <c r="BF138" s="129" t="s">
        <v>985</v>
      </c>
      <c r="BG138" s="212"/>
      <c r="BH138" s="142"/>
      <c r="BI138" s="143"/>
      <c r="BJ138" s="211"/>
      <c r="BK138" s="211"/>
      <c r="BL138" s="212"/>
      <c r="BM138" s="142"/>
      <c r="BN138" s="143"/>
      <c r="BO138" s="211"/>
      <c r="BP138" s="211"/>
      <c r="BQ138" s="146">
        <v>575</v>
      </c>
      <c r="BR138" s="146"/>
      <c r="BS138" s="211"/>
      <c r="BT138" s="211"/>
      <c r="BU138" s="211" t="s">
        <v>1651</v>
      </c>
      <c r="BV138" s="210"/>
      <c r="BW138" s="209" t="s">
        <v>1583</v>
      </c>
      <c r="BX138" s="209"/>
      <c r="BY138" s="209"/>
      <c r="BZ138" s="209"/>
      <c r="CA138" s="208"/>
      <c r="CB138" s="191" t="s">
        <v>463</v>
      </c>
    </row>
    <row r="139" spans="1:80" ht="13.5" customHeight="1" x14ac:dyDescent="0.3">
      <c r="A139" s="219">
        <v>197</v>
      </c>
      <c r="B139" s="147" t="s">
        <v>463</v>
      </c>
      <c r="C139" s="146">
        <v>576</v>
      </c>
      <c r="D139" s="218" t="s">
        <v>1496</v>
      </c>
      <c r="E139" s="145" t="s">
        <v>462</v>
      </c>
      <c r="F139" s="218">
        <v>3223129</v>
      </c>
      <c r="G139" s="218" t="s">
        <v>1556</v>
      </c>
      <c r="H139" s="218" t="s">
        <v>695</v>
      </c>
      <c r="I139" s="218">
        <v>3204203804</v>
      </c>
      <c r="J139" s="217"/>
      <c r="K139" s="129" t="s">
        <v>452</v>
      </c>
      <c r="L139" s="129" t="s">
        <v>908</v>
      </c>
      <c r="M139" s="129" t="s">
        <v>453</v>
      </c>
      <c r="N139" s="130">
        <v>1950</v>
      </c>
      <c r="O139" s="130">
        <v>2024</v>
      </c>
      <c r="P139" s="130">
        <v>2024</v>
      </c>
      <c r="Q139" s="129" t="s">
        <v>823</v>
      </c>
      <c r="R139" s="168" t="s">
        <v>481</v>
      </c>
      <c r="S139" s="131">
        <v>65492081831890</v>
      </c>
      <c r="T139" s="169" t="s">
        <v>1497</v>
      </c>
      <c r="U139" s="130">
        <v>20</v>
      </c>
      <c r="V139" s="130">
        <v>19</v>
      </c>
      <c r="W139" s="130">
        <v>5</v>
      </c>
      <c r="X139" s="132" t="s">
        <v>456</v>
      </c>
      <c r="Y139" s="133">
        <v>45314</v>
      </c>
      <c r="Z139" s="133">
        <v>45301</v>
      </c>
      <c r="AA139" s="132" t="s">
        <v>469</v>
      </c>
      <c r="AB139" s="130">
        <v>10030859656</v>
      </c>
      <c r="AC139" s="134">
        <v>20</v>
      </c>
      <c r="AD139" s="135">
        <v>410893</v>
      </c>
      <c r="AE139" s="130" t="s">
        <v>458</v>
      </c>
      <c r="AF139" s="136">
        <v>45314</v>
      </c>
      <c r="AG139" s="137">
        <v>46045</v>
      </c>
      <c r="AH139" s="135">
        <v>11101000608</v>
      </c>
      <c r="AI139" s="132" t="s">
        <v>459</v>
      </c>
      <c r="AJ139" s="136">
        <v>45347</v>
      </c>
      <c r="AK139" s="138">
        <v>45713</v>
      </c>
      <c r="AL139" s="216">
        <v>13061001309</v>
      </c>
      <c r="AM139" s="129" t="s">
        <v>459</v>
      </c>
      <c r="AN139" s="136">
        <v>45481</v>
      </c>
      <c r="AO139" s="138">
        <v>45846</v>
      </c>
      <c r="AP139" s="139">
        <v>37934005</v>
      </c>
      <c r="AQ139" s="211" t="s">
        <v>700</v>
      </c>
      <c r="AR139" s="136">
        <v>45301</v>
      </c>
      <c r="AS139" s="137">
        <v>45666</v>
      </c>
      <c r="AT139" s="140"/>
      <c r="AU139" s="136" t="s">
        <v>1593</v>
      </c>
      <c r="AV139" s="138" t="s">
        <v>1593</v>
      </c>
      <c r="AW139" s="135" t="s">
        <v>809</v>
      </c>
      <c r="AX139" s="140" t="s">
        <v>809</v>
      </c>
      <c r="AY139" s="215">
        <v>45301</v>
      </c>
      <c r="AZ139" s="214">
        <v>46032</v>
      </c>
      <c r="BA139" s="213">
        <v>1015392785</v>
      </c>
      <c r="BB139" s="228" t="s">
        <v>693</v>
      </c>
      <c r="BC139" s="143">
        <v>2712931</v>
      </c>
      <c r="BD139" s="143">
        <v>3164967408</v>
      </c>
      <c r="BE139" s="132" t="s">
        <v>694</v>
      </c>
      <c r="BF139" s="144" t="s">
        <v>695</v>
      </c>
      <c r="BG139" s="239"/>
      <c r="BH139" s="228"/>
      <c r="BI139" s="143"/>
      <c r="BJ139" s="211"/>
      <c r="BK139" s="211"/>
      <c r="BL139" s="239"/>
      <c r="BM139" s="228"/>
      <c r="BN139" s="143"/>
      <c r="BO139" s="211"/>
      <c r="BP139" s="211"/>
      <c r="BQ139" s="146">
        <v>576</v>
      </c>
      <c r="BR139" s="146"/>
      <c r="BS139" s="211"/>
      <c r="BT139" s="211"/>
      <c r="BU139" s="211"/>
      <c r="BV139" s="210"/>
      <c r="BW139" s="209" t="s">
        <v>1600</v>
      </c>
      <c r="BX139" s="209"/>
      <c r="BY139" s="209"/>
      <c r="BZ139" s="209"/>
      <c r="CA139" s="208"/>
      <c r="CB139" s="191" t="s">
        <v>463</v>
      </c>
    </row>
    <row r="140" spans="1:80" ht="13.5" customHeight="1" x14ac:dyDescent="0.3">
      <c r="A140" s="219">
        <v>159</v>
      </c>
      <c r="B140" s="147" t="s">
        <v>463</v>
      </c>
      <c r="C140" s="146">
        <v>580</v>
      </c>
      <c r="D140" s="218" t="s">
        <v>1321</v>
      </c>
      <c r="E140" s="145" t="s">
        <v>462</v>
      </c>
      <c r="F140" s="218">
        <v>93127117</v>
      </c>
      <c r="G140" s="218" t="s">
        <v>1325</v>
      </c>
      <c r="H140" s="218" t="s">
        <v>1327</v>
      </c>
      <c r="I140" s="218">
        <v>3505698252</v>
      </c>
      <c r="J140" s="217"/>
      <c r="K140" s="129" t="s">
        <v>819</v>
      </c>
      <c r="L140" s="129" t="s">
        <v>820</v>
      </c>
      <c r="M140" s="129" t="s">
        <v>453</v>
      </c>
      <c r="N140" s="130">
        <v>2198</v>
      </c>
      <c r="O140" s="130">
        <v>2013</v>
      </c>
      <c r="P140" s="130">
        <v>2012</v>
      </c>
      <c r="Q140" s="129" t="s">
        <v>821</v>
      </c>
      <c r="R140" s="129" t="s">
        <v>481</v>
      </c>
      <c r="S140" s="131" t="s">
        <v>1322</v>
      </c>
      <c r="T140" s="132" t="s">
        <v>1323</v>
      </c>
      <c r="U140" s="130">
        <v>19</v>
      </c>
      <c r="V140" s="130">
        <v>18</v>
      </c>
      <c r="W140" s="130">
        <v>1</v>
      </c>
      <c r="X140" s="132" t="s">
        <v>456</v>
      </c>
      <c r="Y140" s="133">
        <v>41372</v>
      </c>
      <c r="Z140" s="133">
        <v>41341</v>
      </c>
      <c r="AA140" s="132" t="s">
        <v>469</v>
      </c>
      <c r="AB140" s="130">
        <v>10005061718</v>
      </c>
      <c r="AC140" s="134">
        <v>19</v>
      </c>
      <c r="AD140" s="135">
        <v>331534</v>
      </c>
      <c r="AE140" s="130" t="s">
        <v>458</v>
      </c>
      <c r="AF140" s="136">
        <v>44875</v>
      </c>
      <c r="AG140" s="137">
        <v>45606</v>
      </c>
      <c r="AH140" s="135">
        <v>11101000608</v>
      </c>
      <c r="AI140" s="132" t="s">
        <v>459</v>
      </c>
      <c r="AJ140" s="136">
        <v>45347</v>
      </c>
      <c r="AK140" s="138">
        <v>45713</v>
      </c>
      <c r="AL140" s="216">
        <v>13061001309</v>
      </c>
      <c r="AM140" s="129" t="s">
        <v>459</v>
      </c>
      <c r="AN140" s="136">
        <v>45481</v>
      </c>
      <c r="AO140" s="138">
        <v>45846</v>
      </c>
      <c r="AP140" s="139">
        <v>38756853</v>
      </c>
      <c r="AQ140" s="211" t="s">
        <v>700</v>
      </c>
      <c r="AR140" s="136">
        <v>45364</v>
      </c>
      <c r="AS140" s="137">
        <v>45728</v>
      </c>
      <c r="AT140" s="140" t="s">
        <v>1667</v>
      </c>
      <c r="AU140" s="127">
        <v>45396</v>
      </c>
      <c r="AV140" s="138">
        <v>45456</v>
      </c>
      <c r="AW140" s="135">
        <v>171349623</v>
      </c>
      <c r="AX140" s="140" t="s">
        <v>1324</v>
      </c>
      <c r="AY140" s="215">
        <v>45317</v>
      </c>
      <c r="AZ140" s="214">
        <v>45683</v>
      </c>
      <c r="BA140" s="213">
        <v>93127117</v>
      </c>
      <c r="BB140" s="142" t="s">
        <v>1325</v>
      </c>
      <c r="BC140" s="143">
        <v>3505698252</v>
      </c>
      <c r="BD140" s="143">
        <v>3505698252</v>
      </c>
      <c r="BE140" s="132" t="s">
        <v>1326</v>
      </c>
      <c r="BF140" s="170" t="s">
        <v>1327</v>
      </c>
      <c r="BG140" s="212">
        <v>65701997</v>
      </c>
      <c r="BH140" s="142" t="s">
        <v>1328</v>
      </c>
      <c r="BI140" s="143">
        <v>3002644811</v>
      </c>
      <c r="BJ140" s="211" t="s">
        <v>1329</v>
      </c>
      <c r="BK140" s="211" t="s">
        <v>1330</v>
      </c>
      <c r="BL140" s="212"/>
      <c r="BM140" s="142"/>
      <c r="BN140" s="143"/>
      <c r="BO140" s="211"/>
      <c r="BP140" s="211"/>
      <c r="BQ140" s="146">
        <v>580</v>
      </c>
      <c r="BR140" s="146"/>
      <c r="BS140" s="211"/>
      <c r="BT140" s="211"/>
      <c r="BU140" s="211" t="s">
        <v>1584</v>
      </c>
      <c r="BV140" s="210"/>
      <c r="BW140" s="209" t="s">
        <v>1600</v>
      </c>
      <c r="BX140" s="209"/>
      <c r="BY140" s="209"/>
      <c r="BZ140" s="209"/>
      <c r="CA140" s="208"/>
      <c r="CB140" s="191" t="s">
        <v>463</v>
      </c>
    </row>
    <row r="141" spans="1:80" ht="13.5" customHeight="1" x14ac:dyDescent="0.3">
      <c r="A141" s="219">
        <v>1</v>
      </c>
      <c r="B141" s="147" t="s">
        <v>463</v>
      </c>
      <c r="C141" s="238">
        <v>581</v>
      </c>
      <c r="D141" s="218" t="s">
        <v>464</v>
      </c>
      <c r="E141" s="145" t="s">
        <v>462</v>
      </c>
      <c r="F141" s="218">
        <v>80218571</v>
      </c>
      <c r="G141" s="218" t="s">
        <v>476</v>
      </c>
      <c r="H141" s="218" t="s">
        <v>1666</v>
      </c>
      <c r="I141" s="218">
        <v>3166459094</v>
      </c>
      <c r="J141" s="217">
        <v>44942</v>
      </c>
      <c r="K141" s="129" t="s">
        <v>465</v>
      </c>
      <c r="L141" s="129" t="s">
        <v>466</v>
      </c>
      <c r="M141" s="129" t="s">
        <v>453</v>
      </c>
      <c r="N141" s="130">
        <v>5123</v>
      </c>
      <c r="O141" s="130">
        <v>2016</v>
      </c>
      <c r="P141" s="130">
        <v>2017</v>
      </c>
      <c r="Q141" s="129" t="s">
        <v>454</v>
      </c>
      <c r="R141" s="129" t="s">
        <v>455</v>
      </c>
      <c r="S141" s="131" t="s">
        <v>467</v>
      </c>
      <c r="T141" s="132" t="s">
        <v>468</v>
      </c>
      <c r="U141" s="130">
        <v>42</v>
      </c>
      <c r="V141" s="130">
        <v>40</v>
      </c>
      <c r="W141" s="130">
        <v>1</v>
      </c>
      <c r="X141" s="132" t="s">
        <v>456</v>
      </c>
      <c r="Y141" s="133">
        <v>42472</v>
      </c>
      <c r="Z141" s="133">
        <v>42458</v>
      </c>
      <c r="AA141" s="132" t="s">
        <v>469</v>
      </c>
      <c r="AB141" s="130">
        <v>10029972758</v>
      </c>
      <c r="AC141" s="134">
        <v>42</v>
      </c>
      <c r="AD141" s="135">
        <v>422393</v>
      </c>
      <c r="AE141" s="130" t="s">
        <v>458</v>
      </c>
      <c r="AF141" s="136">
        <v>45398</v>
      </c>
      <c r="AG141" s="137">
        <v>46128</v>
      </c>
      <c r="AH141" s="135">
        <v>11101000608</v>
      </c>
      <c r="AI141" s="132" t="s">
        <v>459</v>
      </c>
      <c r="AJ141" s="136">
        <v>45347</v>
      </c>
      <c r="AK141" s="138">
        <v>45713</v>
      </c>
      <c r="AL141" s="216">
        <v>13061001309</v>
      </c>
      <c r="AM141" s="129" t="s">
        <v>459</v>
      </c>
      <c r="AN141" s="136">
        <v>45481</v>
      </c>
      <c r="AO141" s="138">
        <v>45846</v>
      </c>
      <c r="AP141" s="139">
        <v>87157037</v>
      </c>
      <c r="AQ141" s="211" t="s">
        <v>470</v>
      </c>
      <c r="AR141" s="136">
        <v>45342</v>
      </c>
      <c r="AS141" s="137">
        <v>45707</v>
      </c>
      <c r="AT141" s="140" t="s">
        <v>1658</v>
      </c>
      <c r="AU141" s="127">
        <v>45510</v>
      </c>
      <c r="AV141" s="138">
        <v>45571</v>
      </c>
      <c r="AW141" s="135">
        <v>173575332</v>
      </c>
      <c r="AX141" s="140" t="s">
        <v>861</v>
      </c>
      <c r="AY141" s="215">
        <v>45444</v>
      </c>
      <c r="AZ141" s="214">
        <v>45809</v>
      </c>
      <c r="BA141" s="213">
        <v>79986611</v>
      </c>
      <c r="BB141" s="142" t="s">
        <v>473</v>
      </c>
      <c r="BC141" s="143">
        <v>3214872921</v>
      </c>
      <c r="BD141" s="143">
        <v>3214872921</v>
      </c>
      <c r="BE141" s="132" t="s">
        <v>474</v>
      </c>
      <c r="BF141" s="144" t="s">
        <v>475</v>
      </c>
      <c r="BG141" s="212">
        <v>80218571</v>
      </c>
      <c r="BH141" s="142" t="s">
        <v>476</v>
      </c>
      <c r="BI141" s="143">
        <v>3214872921</v>
      </c>
      <c r="BJ141" s="211" t="s">
        <v>474</v>
      </c>
      <c r="BK141" s="211" t="s">
        <v>475</v>
      </c>
      <c r="BL141" s="212"/>
      <c r="BM141" s="142"/>
      <c r="BN141" s="143"/>
      <c r="BO141" s="211"/>
      <c r="BP141" s="211"/>
      <c r="BQ141" s="146">
        <v>581</v>
      </c>
      <c r="BR141" s="146"/>
      <c r="BS141" s="211"/>
      <c r="BT141" s="211"/>
      <c r="BU141" s="211" t="s">
        <v>1651</v>
      </c>
      <c r="BV141" s="210"/>
      <c r="BW141" s="209" t="s">
        <v>1583</v>
      </c>
      <c r="BX141" s="209"/>
      <c r="BY141" s="209"/>
      <c r="BZ141" s="209"/>
      <c r="CA141" s="208"/>
      <c r="CB141" s="191" t="s">
        <v>463</v>
      </c>
    </row>
    <row r="142" spans="1:80" ht="13.5" customHeight="1" x14ac:dyDescent="0.3">
      <c r="A142" s="219">
        <v>132</v>
      </c>
      <c r="B142" s="147" t="s">
        <v>463</v>
      </c>
      <c r="C142" s="146">
        <v>582</v>
      </c>
      <c r="D142" s="230" t="s">
        <v>1159</v>
      </c>
      <c r="E142" s="145" t="s">
        <v>462</v>
      </c>
      <c r="F142" s="218">
        <v>79762590</v>
      </c>
      <c r="G142" s="218" t="s">
        <v>1657</v>
      </c>
      <c r="H142" s="218" t="s">
        <v>1656</v>
      </c>
      <c r="I142" s="218">
        <v>3227922541</v>
      </c>
      <c r="J142" s="217">
        <v>45114</v>
      </c>
      <c r="K142" s="148" t="s">
        <v>1110</v>
      </c>
      <c r="L142" s="148" t="s">
        <v>1111</v>
      </c>
      <c r="M142" s="148" t="s">
        <v>1080</v>
      </c>
      <c r="N142" s="145">
        <v>1299</v>
      </c>
      <c r="O142" s="145">
        <v>2018</v>
      </c>
      <c r="P142" s="145">
        <v>2018</v>
      </c>
      <c r="Q142" s="148" t="s">
        <v>537</v>
      </c>
      <c r="R142" s="148" t="s">
        <v>1102</v>
      </c>
      <c r="S142" s="149" t="s">
        <v>1160</v>
      </c>
      <c r="T142" s="142" t="s">
        <v>1161</v>
      </c>
      <c r="U142" s="145">
        <v>7</v>
      </c>
      <c r="V142" s="145">
        <v>7</v>
      </c>
      <c r="W142" s="145">
        <v>4</v>
      </c>
      <c r="X142" s="142" t="s">
        <v>1085</v>
      </c>
      <c r="Y142" s="141">
        <v>45364</v>
      </c>
      <c r="Z142" s="141">
        <v>43231</v>
      </c>
      <c r="AA142" s="142" t="s">
        <v>469</v>
      </c>
      <c r="AB142" s="145">
        <v>10031127663</v>
      </c>
      <c r="AC142" s="150">
        <v>7</v>
      </c>
      <c r="AD142" s="135">
        <v>438597</v>
      </c>
      <c r="AE142" s="130" t="s">
        <v>458</v>
      </c>
      <c r="AF142" s="136">
        <v>45510</v>
      </c>
      <c r="AG142" s="137">
        <v>46240</v>
      </c>
      <c r="AH142" s="135">
        <v>11101000608</v>
      </c>
      <c r="AI142" s="132" t="s">
        <v>459</v>
      </c>
      <c r="AJ142" s="136">
        <v>45347</v>
      </c>
      <c r="AK142" s="138">
        <v>45713</v>
      </c>
      <c r="AL142" s="216">
        <v>13061001309</v>
      </c>
      <c r="AM142" s="129" t="s">
        <v>459</v>
      </c>
      <c r="AN142" s="136">
        <v>45481</v>
      </c>
      <c r="AO142" s="138">
        <v>45846</v>
      </c>
      <c r="AP142" s="139">
        <v>85513337</v>
      </c>
      <c r="AQ142" s="211" t="s">
        <v>470</v>
      </c>
      <c r="AR142" s="136">
        <v>45056</v>
      </c>
      <c r="AS142" s="137">
        <v>45787</v>
      </c>
      <c r="AT142" s="140" t="s">
        <v>471</v>
      </c>
      <c r="AU142" s="127">
        <v>44753</v>
      </c>
      <c r="AV142" s="138">
        <v>44813</v>
      </c>
      <c r="AW142" s="135">
        <v>169209841</v>
      </c>
      <c r="AX142" s="140" t="s">
        <v>522</v>
      </c>
      <c r="AY142" s="215">
        <v>45223</v>
      </c>
      <c r="AZ142" s="214">
        <v>45589</v>
      </c>
      <c r="BA142" s="213">
        <v>79762590</v>
      </c>
      <c r="BB142" s="142" t="s">
        <v>1162</v>
      </c>
      <c r="BC142" s="143">
        <v>3227922541</v>
      </c>
      <c r="BD142" s="143">
        <v>3227922541</v>
      </c>
      <c r="BE142" s="132" t="s">
        <v>1163</v>
      </c>
      <c r="BF142" s="129" t="s">
        <v>1164</v>
      </c>
      <c r="BG142" s="212"/>
      <c r="BH142" s="142"/>
      <c r="BI142" s="143"/>
      <c r="BJ142" s="211"/>
      <c r="BK142" s="211"/>
      <c r="BL142" s="212"/>
      <c r="BM142" s="142"/>
      <c r="BN142" s="143"/>
      <c r="BO142" s="211"/>
      <c r="BP142" s="211"/>
      <c r="BQ142" s="146">
        <v>582</v>
      </c>
      <c r="BR142" s="146"/>
      <c r="BS142" s="228"/>
      <c r="BT142" s="228"/>
      <c r="BU142" s="228" t="s">
        <v>1584</v>
      </c>
      <c r="BV142" s="227"/>
      <c r="BW142" s="209" t="s">
        <v>1583</v>
      </c>
      <c r="BX142" s="226"/>
      <c r="BY142" s="226"/>
      <c r="BZ142" s="226"/>
      <c r="CA142" s="225"/>
      <c r="CB142" s="191" t="s">
        <v>463</v>
      </c>
    </row>
    <row r="143" spans="1:80" ht="13.5" customHeight="1" x14ac:dyDescent="0.3">
      <c r="A143" s="219">
        <v>204</v>
      </c>
      <c r="B143" s="147" t="s">
        <v>463</v>
      </c>
      <c r="C143" s="146">
        <v>583</v>
      </c>
      <c r="D143" s="230" t="s">
        <v>1519</v>
      </c>
      <c r="E143" s="145" t="s">
        <v>462</v>
      </c>
      <c r="F143" s="218">
        <v>1013671091</v>
      </c>
      <c r="G143" s="218" t="s">
        <v>1665</v>
      </c>
      <c r="H143" s="218" t="s">
        <v>1664</v>
      </c>
      <c r="I143" s="218" t="s">
        <v>1663</v>
      </c>
      <c r="J143" s="217">
        <v>45254</v>
      </c>
      <c r="K143" s="129" t="s">
        <v>845</v>
      </c>
      <c r="L143" s="129" t="s">
        <v>1520</v>
      </c>
      <c r="M143" s="129" t="s">
        <v>1080</v>
      </c>
      <c r="N143" s="130">
        <v>1490</v>
      </c>
      <c r="O143" s="130">
        <v>2024</v>
      </c>
      <c r="P143" s="130">
        <v>2023</v>
      </c>
      <c r="Q143" s="129" t="s">
        <v>1521</v>
      </c>
      <c r="R143" s="129" t="s">
        <v>1102</v>
      </c>
      <c r="S143" s="131" t="s">
        <v>1522</v>
      </c>
      <c r="T143" s="142" t="s">
        <v>1523</v>
      </c>
      <c r="U143" s="130">
        <v>5</v>
      </c>
      <c r="V143" s="130">
        <v>5</v>
      </c>
      <c r="W143" s="130">
        <v>4</v>
      </c>
      <c r="X143" s="132" t="s">
        <v>1085</v>
      </c>
      <c r="Y143" s="133">
        <v>45448</v>
      </c>
      <c r="Z143" s="133">
        <v>45404</v>
      </c>
      <c r="AA143" s="132" t="s">
        <v>469</v>
      </c>
      <c r="AB143" s="130">
        <v>10031625721</v>
      </c>
      <c r="AC143" s="134">
        <v>5</v>
      </c>
      <c r="AD143" s="135">
        <v>434271</v>
      </c>
      <c r="AE143" s="130" t="s">
        <v>458</v>
      </c>
      <c r="AF143" s="136">
        <v>45448</v>
      </c>
      <c r="AG143" s="137">
        <v>46178</v>
      </c>
      <c r="AH143" s="135">
        <v>11101000608</v>
      </c>
      <c r="AI143" s="132" t="s">
        <v>459</v>
      </c>
      <c r="AJ143" s="136"/>
      <c r="AK143" s="138">
        <v>45713</v>
      </c>
      <c r="AL143" s="216">
        <v>13061001309</v>
      </c>
      <c r="AM143" s="129"/>
      <c r="AN143" s="136">
        <v>45481</v>
      </c>
      <c r="AO143" s="138">
        <v>45846</v>
      </c>
      <c r="AP143" s="139">
        <v>86881952</v>
      </c>
      <c r="AQ143" s="211" t="s">
        <v>470</v>
      </c>
      <c r="AR143" s="136">
        <v>45401</v>
      </c>
      <c r="AS143" s="137">
        <v>45765</v>
      </c>
      <c r="AT143" s="140"/>
      <c r="AU143" s="127" t="s">
        <v>1593</v>
      </c>
      <c r="AV143" s="138" t="s">
        <v>1593</v>
      </c>
      <c r="AW143" s="135" t="s">
        <v>809</v>
      </c>
      <c r="AX143" s="140" t="s">
        <v>809</v>
      </c>
      <c r="AY143" s="215">
        <v>45404</v>
      </c>
      <c r="AZ143" s="214">
        <v>46134</v>
      </c>
      <c r="BA143" s="235">
        <v>80219120</v>
      </c>
      <c r="BB143" s="142" t="s">
        <v>1524</v>
      </c>
      <c r="BC143" s="143">
        <v>3112061434</v>
      </c>
      <c r="BD143" s="151">
        <v>3112061434</v>
      </c>
      <c r="BE143" s="132" t="s">
        <v>1662</v>
      </c>
      <c r="BF143" s="171" t="s">
        <v>1661</v>
      </c>
      <c r="BG143" s="212"/>
      <c r="BH143" s="142"/>
      <c r="BI143" s="151"/>
      <c r="BJ143" s="228"/>
      <c r="BK143" s="228"/>
      <c r="BL143" s="212"/>
      <c r="BM143" s="142"/>
      <c r="BN143" s="151"/>
      <c r="BO143" s="228"/>
      <c r="BP143" s="228"/>
      <c r="BQ143" s="146">
        <v>583</v>
      </c>
      <c r="BR143" s="146"/>
      <c r="BS143" s="228"/>
      <c r="BT143" s="228"/>
      <c r="BU143" s="228"/>
      <c r="BV143" s="227"/>
      <c r="BW143" s="209" t="s">
        <v>1600</v>
      </c>
      <c r="BX143" s="226"/>
      <c r="BY143" s="226"/>
      <c r="BZ143" s="226"/>
      <c r="CA143" s="225"/>
      <c r="CB143" s="191" t="s">
        <v>463</v>
      </c>
    </row>
    <row r="144" spans="1:80" ht="13.5" customHeight="1" x14ac:dyDescent="0.3">
      <c r="A144" s="219">
        <v>194</v>
      </c>
      <c r="B144" s="147" t="s">
        <v>463</v>
      </c>
      <c r="C144" s="146">
        <v>585</v>
      </c>
      <c r="D144" s="218" t="s">
        <v>1484</v>
      </c>
      <c r="E144" s="145" t="s">
        <v>462</v>
      </c>
      <c r="F144" s="218">
        <v>1105787457</v>
      </c>
      <c r="G144" s="218" t="s">
        <v>1660</v>
      </c>
      <c r="H144" s="218" t="s">
        <v>1659</v>
      </c>
      <c r="I144" s="218">
        <v>3009015663</v>
      </c>
      <c r="J144" s="217">
        <v>45482</v>
      </c>
      <c r="K144" s="129" t="s">
        <v>845</v>
      </c>
      <c r="L144" s="129" t="s">
        <v>1485</v>
      </c>
      <c r="M144" s="129" t="s">
        <v>453</v>
      </c>
      <c r="N144" s="130">
        <v>2999</v>
      </c>
      <c r="O144" s="130">
        <v>2023</v>
      </c>
      <c r="P144" s="130">
        <v>2024</v>
      </c>
      <c r="Q144" s="129" t="s">
        <v>454</v>
      </c>
      <c r="R144" s="129" t="s">
        <v>545</v>
      </c>
      <c r="S144" s="131" t="s">
        <v>1486</v>
      </c>
      <c r="T144" s="132" t="s">
        <v>1487</v>
      </c>
      <c r="U144" s="130">
        <v>22</v>
      </c>
      <c r="V144" s="130">
        <v>21</v>
      </c>
      <c r="W144" s="130">
        <v>2</v>
      </c>
      <c r="X144" s="132" t="s">
        <v>456</v>
      </c>
      <c r="Y144" s="133">
        <v>45267</v>
      </c>
      <c r="Z144" s="133">
        <v>45265</v>
      </c>
      <c r="AA144" s="132" t="s">
        <v>469</v>
      </c>
      <c r="AB144" s="130">
        <v>10030619895</v>
      </c>
      <c r="AC144" s="134">
        <v>22</v>
      </c>
      <c r="AD144" s="135">
        <v>403852</v>
      </c>
      <c r="AE144" s="130" t="s">
        <v>458</v>
      </c>
      <c r="AF144" s="136">
        <v>45267</v>
      </c>
      <c r="AG144" s="137">
        <v>45998</v>
      </c>
      <c r="AH144" s="135">
        <v>11101000608</v>
      </c>
      <c r="AI144" s="132" t="s">
        <v>459</v>
      </c>
      <c r="AJ144" s="136">
        <v>45347</v>
      </c>
      <c r="AK144" s="138">
        <v>45713</v>
      </c>
      <c r="AL144" s="216">
        <v>13061001309</v>
      </c>
      <c r="AM144" s="129" t="s">
        <v>459</v>
      </c>
      <c r="AN144" s="136">
        <v>45481</v>
      </c>
      <c r="AO144" s="138">
        <v>45846</v>
      </c>
      <c r="AP144" s="139">
        <v>37230372</v>
      </c>
      <c r="AQ144" s="211" t="s">
        <v>1471</v>
      </c>
      <c r="AR144" s="136">
        <v>45264</v>
      </c>
      <c r="AS144" s="137">
        <v>45629</v>
      </c>
      <c r="AT144" s="140"/>
      <c r="AU144" s="136" t="s">
        <v>1593</v>
      </c>
      <c r="AV144" s="138" t="s">
        <v>1593</v>
      </c>
      <c r="AW144" s="135" t="s">
        <v>809</v>
      </c>
      <c r="AX144" s="140" t="s">
        <v>809</v>
      </c>
      <c r="AY144" s="215">
        <v>45265</v>
      </c>
      <c r="AZ144" s="214">
        <v>45996</v>
      </c>
      <c r="BA144" s="213">
        <v>9431142</v>
      </c>
      <c r="BB144" s="142" t="s">
        <v>1488</v>
      </c>
      <c r="BC144" s="143">
        <v>3222122233</v>
      </c>
      <c r="BD144" s="143">
        <v>3222122233</v>
      </c>
      <c r="BE144" s="132" t="s">
        <v>1489</v>
      </c>
      <c r="BF144" s="144" t="s">
        <v>1490</v>
      </c>
      <c r="BG144" s="212"/>
      <c r="BH144" s="142"/>
      <c r="BI144" s="143"/>
      <c r="BJ144" s="211"/>
      <c r="BK144" s="211"/>
      <c r="BL144" s="212"/>
      <c r="BM144" s="142"/>
      <c r="BN144" s="143"/>
      <c r="BO144" s="211"/>
      <c r="BP144" s="211"/>
      <c r="BQ144" s="146">
        <v>585</v>
      </c>
      <c r="BR144" s="146"/>
      <c r="BS144" s="211"/>
      <c r="BT144" s="211"/>
      <c r="BU144" s="211"/>
      <c r="BV144" s="210"/>
      <c r="BW144" s="209" t="s">
        <v>1583</v>
      </c>
      <c r="BX144" s="209"/>
      <c r="BY144" s="209"/>
      <c r="BZ144" s="209"/>
      <c r="CA144" s="208"/>
      <c r="CB144" s="191" t="s">
        <v>463</v>
      </c>
    </row>
    <row r="145" spans="1:80" ht="13.5" customHeight="1" x14ac:dyDescent="0.3">
      <c r="A145" s="219">
        <v>146</v>
      </c>
      <c r="B145" s="147" t="s">
        <v>463</v>
      </c>
      <c r="C145" s="146">
        <v>586</v>
      </c>
      <c r="D145" s="218" t="s">
        <v>1256</v>
      </c>
      <c r="E145" s="145" t="s">
        <v>462</v>
      </c>
      <c r="F145" s="218">
        <v>79821474</v>
      </c>
      <c r="G145" s="218" t="s">
        <v>1562</v>
      </c>
      <c r="H145" s="218" t="e">
        <v>#N/A</v>
      </c>
      <c r="I145" s="218" t="e">
        <v>#N/A</v>
      </c>
      <c r="J145" s="217"/>
      <c r="K145" s="129" t="s">
        <v>517</v>
      </c>
      <c r="L145" s="129" t="s">
        <v>1079</v>
      </c>
      <c r="M145" s="129" t="s">
        <v>1080</v>
      </c>
      <c r="N145" s="130">
        <v>1998</v>
      </c>
      <c r="O145" s="130">
        <v>2014</v>
      </c>
      <c r="P145" s="130">
        <v>2015</v>
      </c>
      <c r="Q145" s="129" t="s">
        <v>1081</v>
      </c>
      <c r="R145" s="129" t="s">
        <v>1082</v>
      </c>
      <c r="S145" s="131" t="s">
        <v>1257</v>
      </c>
      <c r="T145" s="132" t="s">
        <v>1258</v>
      </c>
      <c r="U145" s="130">
        <v>4</v>
      </c>
      <c r="V145" s="130">
        <v>4</v>
      </c>
      <c r="W145" s="130">
        <v>4</v>
      </c>
      <c r="X145" s="132" t="s">
        <v>1085</v>
      </c>
      <c r="Y145" s="133">
        <v>43601</v>
      </c>
      <c r="Z145" s="133">
        <v>41919</v>
      </c>
      <c r="AA145" s="132" t="s">
        <v>457</v>
      </c>
      <c r="AB145" s="130">
        <v>10017761347</v>
      </c>
      <c r="AC145" s="134">
        <v>4</v>
      </c>
      <c r="AD145" s="135">
        <v>360317</v>
      </c>
      <c r="AE145" s="130" t="s">
        <v>458</v>
      </c>
      <c r="AF145" s="136">
        <v>45037</v>
      </c>
      <c r="AG145" s="137">
        <v>45795</v>
      </c>
      <c r="AH145" s="135">
        <v>11101000608</v>
      </c>
      <c r="AI145" s="132" t="s">
        <v>459</v>
      </c>
      <c r="AJ145" s="136">
        <v>45347</v>
      </c>
      <c r="AK145" s="138">
        <v>45713</v>
      </c>
      <c r="AL145" s="216">
        <v>13061001309</v>
      </c>
      <c r="AM145" s="129" t="s">
        <v>459</v>
      </c>
      <c r="AN145" s="136">
        <v>45481</v>
      </c>
      <c r="AO145" s="138">
        <v>45846</v>
      </c>
      <c r="AP145" s="139">
        <v>1508005436316000</v>
      </c>
      <c r="AQ145" s="211" t="s">
        <v>539</v>
      </c>
      <c r="AR145" s="136">
        <v>45192</v>
      </c>
      <c r="AS145" s="137">
        <v>45557</v>
      </c>
      <c r="AT145" s="140"/>
      <c r="AU145" s="136" t="s">
        <v>1593</v>
      </c>
      <c r="AV145" s="138" t="s">
        <v>1593</v>
      </c>
      <c r="AW145" s="135">
        <v>168590162</v>
      </c>
      <c r="AX145" s="140" t="s">
        <v>1259</v>
      </c>
      <c r="AY145" s="215">
        <v>45192</v>
      </c>
      <c r="AZ145" s="214">
        <v>45558</v>
      </c>
      <c r="BA145" s="235">
        <v>1012345681</v>
      </c>
      <c r="BB145" s="142" t="s">
        <v>1260</v>
      </c>
      <c r="BC145" s="211">
        <v>3124636795</v>
      </c>
      <c r="BD145" s="143">
        <v>3124636795</v>
      </c>
      <c r="BE145" s="132" t="s">
        <v>1261</v>
      </c>
      <c r="BF145" s="144" t="s">
        <v>1262</v>
      </c>
      <c r="BG145" s="211"/>
      <c r="BH145" s="211"/>
      <c r="BI145" s="143">
        <v>3107711455</v>
      </c>
      <c r="BJ145" s="211"/>
      <c r="BK145" s="211"/>
      <c r="BL145" s="211"/>
      <c r="BM145" s="211"/>
      <c r="BN145" s="143"/>
      <c r="BO145" s="211"/>
      <c r="BP145" s="211"/>
      <c r="BQ145" s="146">
        <v>586</v>
      </c>
      <c r="BR145" s="146"/>
      <c r="BS145" s="211"/>
      <c r="BT145" s="211"/>
      <c r="BU145" s="211" t="s">
        <v>1584</v>
      </c>
      <c r="BV145" s="210"/>
      <c r="BW145" s="209" t="s">
        <v>1583</v>
      </c>
      <c r="BX145" s="209"/>
      <c r="BY145" s="209"/>
      <c r="BZ145" s="209"/>
      <c r="CA145" s="208"/>
      <c r="CB145" s="191" t="s">
        <v>463</v>
      </c>
    </row>
    <row r="146" spans="1:80" ht="13.5" customHeight="1" x14ac:dyDescent="0.3">
      <c r="A146" s="219">
        <v>84</v>
      </c>
      <c r="B146" s="147" t="s">
        <v>463</v>
      </c>
      <c r="C146" s="146">
        <v>587</v>
      </c>
      <c r="D146" s="218" t="s">
        <v>907</v>
      </c>
      <c r="E146" s="145" t="s">
        <v>462</v>
      </c>
      <c r="F146" s="218">
        <v>85459360</v>
      </c>
      <c r="G146" s="218" t="s">
        <v>911</v>
      </c>
      <c r="H146" s="218" t="s">
        <v>913</v>
      </c>
      <c r="I146" s="218">
        <v>3132196169</v>
      </c>
      <c r="J146" s="217">
        <v>42767</v>
      </c>
      <c r="K146" s="129" t="s">
        <v>452</v>
      </c>
      <c r="L146" s="129" t="s">
        <v>908</v>
      </c>
      <c r="M146" s="129" t="s">
        <v>453</v>
      </c>
      <c r="N146" s="130">
        <v>2143</v>
      </c>
      <c r="O146" s="130">
        <v>2019</v>
      </c>
      <c r="P146" s="130">
        <v>2019</v>
      </c>
      <c r="Q146" s="129" t="s">
        <v>823</v>
      </c>
      <c r="R146" s="129" t="s">
        <v>481</v>
      </c>
      <c r="S146" s="131" t="s">
        <v>909</v>
      </c>
      <c r="T146" s="132" t="s">
        <v>910</v>
      </c>
      <c r="U146" s="130">
        <v>19</v>
      </c>
      <c r="V146" s="130">
        <v>19</v>
      </c>
      <c r="W146" s="130">
        <v>4</v>
      </c>
      <c r="X146" s="132" t="s">
        <v>456</v>
      </c>
      <c r="Y146" s="133">
        <v>45247</v>
      </c>
      <c r="Z146" s="133">
        <v>43522</v>
      </c>
      <c r="AA146" s="132" t="s">
        <v>469</v>
      </c>
      <c r="AB146" s="130">
        <v>10030861262</v>
      </c>
      <c r="AC146" s="134">
        <v>19</v>
      </c>
      <c r="AD146" s="135">
        <v>349232</v>
      </c>
      <c r="AE146" s="130" t="s">
        <v>458</v>
      </c>
      <c r="AF146" s="136">
        <v>44990</v>
      </c>
      <c r="AG146" s="137">
        <v>45721</v>
      </c>
      <c r="AH146" s="135">
        <v>11101000608</v>
      </c>
      <c r="AI146" s="132" t="s">
        <v>459</v>
      </c>
      <c r="AJ146" s="136">
        <v>45347</v>
      </c>
      <c r="AK146" s="138">
        <v>45713</v>
      </c>
      <c r="AL146" s="216">
        <v>13061001309</v>
      </c>
      <c r="AM146" s="129" t="s">
        <v>459</v>
      </c>
      <c r="AN146" s="136">
        <v>45481</v>
      </c>
      <c r="AO146" s="138">
        <v>45846</v>
      </c>
      <c r="AP146" s="139">
        <v>9310012286701</v>
      </c>
      <c r="AQ146" s="211" t="s">
        <v>484</v>
      </c>
      <c r="AR146" s="136">
        <v>45346</v>
      </c>
      <c r="AS146" s="137">
        <v>45711</v>
      </c>
      <c r="AT146" s="140" t="s">
        <v>1658</v>
      </c>
      <c r="AU146" s="127">
        <v>45410</v>
      </c>
      <c r="AV146" s="138">
        <v>45470</v>
      </c>
      <c r="AW146" s="135">
        <v>172071359</v>
      </c>
      <c r="AX146" s="140" t="s">
        <v>547</v>
      </c>
      <c r="AY146" s="215">
        <v>45350</v>
      </c>
      <c r="AZ146" s="214">
        <v>45716</v>
      </c>
      <c r="BA146" s="213">
        <v>85459360</v>
      </c>
      <c r="BB146" s="142" t="s">
        <v>911</v>
      </c>
      <c r="BC146" s="143"/>
      <c r="BD146" s="143">
        <v>3105767800</v>
      </c>
      <c r="BE146" s="132" t="s">
        <v>912</v>
      </c>
      <c r="BF146" s="144" t="s">
        <v>913</v>
      </c>
      <c r="BG146" s="212">
        <v>1013660372</v>
      </c>
      <c r="BH146" s="142" t="s">
        <v>914</v>
      </c>
      <c r="BI146" s="143">
        <v>3196962578</v>
      </c>
      <c r="BJ146" s="211" t="s">
        <v>915</v>
      </c>
      <c r="BK146" s="211" t="s">
        <v>916</v>
      </c>
      <c r="BL146" s="212"/>
      <c r="BM146" s="142"/>
      <c r="BN146" s="143"/>
      <c r="BO146" s="211"/>
      <c r="BP146" s="211"/>
      <c r="BQ146" s="146">
        <v>587</v>
      </c>
      <c r="BR146" s="146"/>
      <c r="BS146" s="211"/>
      <c r="BT146" s="211"/>
      <c r="BU146" s="211" t="s">
        <v>1584</v>
      </c>
      <c r="BV146" s="210"/>
      <c r="BW146" s="209" t="s">
        <v>1600</v>
      </c>
      <c r="BX146" s="209"/>
      <c r="BY146" s="209"/>
      <c r="BZ146" s="209"/>
      <c r="CA146" s="208"/>
      <c r="CB146" s="191" t="s">
        <v>463</v>
      </c>
    </row>
    <row r="147" spans="1:80" s="237" customFormat="1" ht="13.5" customHeight="1" x14ac:dyDescent="0.3">
      <c r="A147" s="219">
        <v>126</v>
      </c>
      <c r="B147" s="147" t="s">
        <v>463</v>
      </c>
      <c r="C147" s="238">
        <v>590</v>
      </c>
      <c r="D147" s="218" t="s">
        <v>1118</v>
      </c>
      <c r="E147" s="145" t="s">
        <v>462</v>
      </c>
      <c r="F147" s="218">
        <v>79762590</v>
      </c>
      <c r="G147" s="218" t="s">
        <v>1657</v>
      </c>
      <c r="H147" s="218" t="s">
        <v>1656</v>
      </c>
      <c r="I147" s="218">
        <v>3227922541</v>
      </c>
      <c r="J147" s="217">
        <v>45114</v>
      </c>
      <c r="K147" s="129" t="s">
        <v>1110</v>
      </c>
      <c r="L147" s="129" t="s">
        <v>1111</v>
      </c>
      <c r="M147" s="129" t="s">
        <v>1080</v>
      </c>
      <c r="N147" s="130">
        <v>1299</v>
      </c>
      <c r="O147" s="130">
        <v>2016</v>
      </c>
      <c r="P147" s="130">
        <v>2016</v>
      </c>
      <c r="Q147" s="129" t="s">
        <v>537</v>
      </c>
      <c r="R147" s="129" t="s">
        <v>1102</v>
      </c>
      <c r="S147" s="131" t="s">
        <v>1119</v>
      </c>
      <c r="T147" s="132" t="s">
        <v>1120</v>
      </c>
      <c r="U147" s="130">
        <v>7</v>
      </c>
      <c r="V147" s="130">
        <v>7</v>
      </c>
      <c r="W147" s="130">
        <v>4</v>
      </c>
      <c r="X147" s="132" t="s">
        <v>1085</v>
      </c>
      <c r="Y147" s="133">
        <v>45226</v>
      </c>
      <c r="Z147" s="133">
        <v>42391</v>
      </c>
      <c r="AA147" s="132" t="s">
        <v>469</v>
      </c>
      <c r="AB147" s="130">
        <v>10015906900</v>
      </c>
      <c r="AC147" s="134">
        <v>7</v>
      </c>
      <c r="AD147" s="135">
        <v>326605</v>
      </c>
      <c r="AE147" s="130" t="s">
        <v>458</v>
      </c>
      <c r="AF147" s="136">
        <v>44854</v>
      </c>
      <c r="AG147" s="137">
        <v>45585</v>
      </c>
      <c r="AH147" s="135">
        <v>11101000608</v>
      </c>
      <c r="AI147" s="132" t="s">
        <v>459</v>
      </c>
      <c r="AJ147" s="136">
        <v>45347</v>
      </c>
      <c r="AK147" s="138">
        <v>45713</v>
      </c>
      <c r="AL147" s="216">
        <v>13061001309</v>
      </c>
      <c r="AM147" s="129" t="s">
        <v>459</v>
      </c>
      <c r="AN147" s="136">
        <v>45481</v>
      </c>
      <c r="AO147" s="138">
        <v>45846</v>
      </c>
      <c r="AP147" s="139">
        <v>88689342</v>
      </c>
      <c r="AQ147" s="211" t="s">
        <v>470</v>
      </c>
      <c r="AR147" s="136">
        <v>45512</v>
      </c>
      <c r="AS147" s="137">
        <v>45876</v>
      </c>
      <c r="AT147" s="140"/>
      <c r="AU147" s="136" t="s">
        <v>1593</v>
      </c>
      <c r="AV147" s="138" t="s">
        <v>1593</v>
      </c>
      <c r="AW147" s="135">
        <v>165161953</v>
      </c>
      <c r="AX147" s="140" t="s">
        <v>540</v>
      </c>
      <c r="AY147" s="215">
        <v>44994</v>
      </c>
      <c r="AZ147" s="214">
        <v>45360</v>
      </c>
      <c r="BA147" s="213">
        <v>53094562</v>
      </c>
      <c r="BB147" s="142" t="s">
        <v>1121</v>
      </c>
      <c r="BC147" s="143">
        <v>3144806670</v>
      </c>
      <c r="BD147" s="143">
        <v>3227922541</v>
      </c>
      <c r="BE147" s="129" t="s">
        <v>1122</v>
      </c>
      <c r="BF147" s="129" t="s">
        <v>1123</v>
      </c>
      <c r="BG147" s="212"/>
      <c r="BH147" s="142"/>
      <c r="BI147" s="143"/>
      <c r="BJ147" s="211"/>
      <c r="BK147" s="144"/>
      <c r="BL147" s="212"/>
      <c r="BM147" s="142"/>
      <c r="BN147" s="143"/>
      <c r="BO147" s="211"/>
      <c r="BP147" s="211"/>
      <c r="BQ147" s="146">
        <v>590</v>
      </c>
      <c r="BR147" s="146"/>
      <c r="BS147" s="211"/>
      <c r="BT147" s="211"/>
      <c r="BU147" s="211" t="s">
        <v>1584</v>
      </c>
      <c r="BV147" s="210"/>
      <c r="BW147" s="209" t="s">
        <v>1583</v>
      </c>
      <c r="BX147" s="209"/>
      <c r="BY147" s="209"/>
      <c r="BZ147" s="209"/>
      <c r="CA147" s="208"/>
      <c r="CB147" s="191" t="s">
        <v>463</v>
      </c>
    </row>
    <row r="148" spans="1:80" ht="13.5" customHeight="1" x14ac:dyDescent="0.3">
      <c r="A148" s="219">
        <v>119</v>
      </c>
      <c r="B148" s="147" t="s">
        <v>463</v>
      </c>
      <c r="C148" s="146">
        <v>592</v>
      </c>
      <c r="D148" s="218" t="s">
        <v>1067</v>
      </c>
      <c r="E148" s="145" t="s">
        <v>462</v>
      </c>
      <c r="F148" s="218">
        <v>1014229882</v>
      </c>
      <c r="G148" s="218" t="s">
        <v>1655</v>
      </c>
      <c r="H148" s="218" t="e">
        <v>#N/A</v>
      </c>
      <c r="I148" s="218" t="e">
        <v>#N/A</v>
      </c>
      <c r="J148" s="217"/>
      <c r="K148" s="129" t="s">
        <v>1068</v>
      </c>
      <c r="L148" s="129" t="s">
        <v>1069</v>
      </c>
      <c r="M148" s="129" t="s">
        <v>453</v>
      </c>
      <c r="N148" s="130">
        <v>4300</v>
      </c>
      <c r="O148" s="130">
        <v>2005</v>
      </c>
      <c r="P148" s="130">
        <v>2005</v>
      </c>
      <c r="Q148" s="129" t="s">
        <v>454</v>
      </c>
      <c r="R148" s="129" t="s">
        <v>455</v>
      </c>
      <c r="S148" s="131">
        <v>4117786</v>
      </c>
      <c r="T148" s="132" t="s">
        <v>1070</v>
      </c>
      <c r="U148" s="130">
        <v>25</v>
      </c>
      <c r="V148" s="130">
        <v>25</v>
      </c>
      <c r="W148" s="130">
        <v>2</v>
      </c>
      <c r="X148" s="132" t="s">
        <v>456</v>
      </c>
      <c r="Y148" s="133">
        <v>41824</v>
      </c>
      <c r="Z148" s="133">
        <v>38380</v>
      </c>
      <c r="AA148" s="132" t="s">
        <v>1071</v>
      </c>
      <c r="AB148" s="130">
        <v>10020153588</v>
      </c>
      <c r="AC148" s="134">
        <v>25</v>
      </c>
      <c r="AD148" s="135">
        <v>349442</v>
      </c>
      <c r="AE148" s="130" t="s">
        <v>458</v>
      </c>
      <c r="AF148" s="136">
        <v>44978</v>
      </c>
      <c r="AG148" s="137">
        <v>45709</v>
      </c>
      <c r="AH148" s="135">
        <v>11101000608</v>
      </c>
      <c r="AI148" s="132" t="s">
        <v>459</v>
      </c>
      <c r="AJ148" s="136">
        <v>45347</v>
      </c>
      <c r="AK148" s="138">
        <v>45713</v>
      </c>
      <c r="AL148" s="216">
        <v>13061001309</v>
      </c>
      <c r="AM148" s="129" t="s">
        <v>459</v>
      </c>
      <c r="AN148" s="136">
        <v>45481</v>
      </c>
      <c r="AO148" s="138">
        <v>45846</v>
      </c>
      <c r="AP148" s="139">
        <v>4308005133878000</v>
      </c>
      <c r="AQ148" s="211" t="s">
        <v>539</v>
      </c>
      <c r="AR148" s="136">
        <v>45359</v>
      </c>
      <c r="AS148" s="137">
        <v>45723</v>
      </c>
      <c r="AT148" s="140"/>
      <c r="AU148" s="136" t="s">
        <v>1593</v>
      </c>
      <c r="AV148" s="138" t="s">
        <v>1593</v>
      </c>
      <c r="AW148" s="135">
        <v>172245373</v>
      </c>
      <c r="AX148" s="140" t="s">
        <v>1072</v>
      </c>
      <c r="AY148" s="215">
        <v>45358</v>
      </c>
      <c r="AZ148" s="214">
        <v>45723</v>
      </c>
      <c r="BA148" s="213">
        <v>29675452</v>
      </c>
      <c r="BB148" s="142" t="s">
        <v>1073</v>
      </c>
      <c r="BC148" s="143"/>
      <c r="BD148" s="143">
        <v>3217643622</v>
      </c>
      <c r="BE148" s="132" t="s">
        <v>1074</v>
      </c>
      <c r="BF148" s="129" t="s">
        <v>1075</v>
      </c>
      <c r="BG148" s="212"/>
      <c r="BH148" s="142"/>
      <c r="BI148" s="143"/>
      <c r="BJ148" s="211"/>
      <c r="BK148" s="211"/>
      <c r="BL148" s="212"/>
      <c r="BM148" s="142"/>
      <c r="BN148" s="143"/>
      <c r="BO148" s="211"/>
      <c r="BP148" s="211"/>
      <c r="BQ148" s="146">
        <v>592</v>
      </c>
      <c r="BR148" s="146"/>
      <c r="BS148" s="211"/>
      <c r="BT148" s="211"/>
      <c r="BU148" s="211" t="s">
        <v>1651</v>
      </c>
      <c r="BV148" s="210"/>
      <c r="BW148" s="209" t="s">
        <v>1583</v>
      </c>
      <c r="BX148" s="209"/>
      <c r="BY148" s="209"/>
      <c r="BZ148" s="209"/>
      <c r="CA148" s="208"/>
      <c r="CB148" s="191" t="s">
        <v>463</v>
      </c>
    </row>
    <row r="149" spans="1:80" ht="13.5" customHeight="1" x14ac:dyDescent="0.3">
      <c r="A149" s="219">
        <v>192</v>
      </c>
      <c r="B149" s="147" t="s">
        <v>463</v>
      </c>
      <c r="C149" s="146">
        <v>596</v>
      </c>
      <c r="D149" s="218" t="s">
        <v>1472</v>
      </c>
      <c r="E149" s="145" t="s">
        <v>623</v>
      </c>
      <c r="F149" s="218">
        <v>79407399</v>
      </c>
      <c r="G149" s="218" t="s">
        <v>1654</v>
      </c>
      <c r="H149" s="218" t="s">
        <v>1653</v>
      </c>
      <c r="I149" s="218">
        <v>3196930941</v>
      </c>
      <c r="J149" s="217">
        <v>44974</v>
      </c>
      <c r="K149" s="129" t="s">
        <v>478</v>
      </c>
      <c r="L149" s="129" t="s">
        <v>1469</v>
      </c>
      <c r="M149" s="129" t="s">
        <v>1080</v>
      </c>
      <c r="N149" s="130">
        <v>2199</v>
      </c>
      <c r="O149" s="130">
        <v>2023</v>
      </c>
      <c r="P149" s="130">
        <v>2024</v>
      </c>
      <c r="Q149" s="129" t="s">
        <v>1470</v>
      </c>
      <c r="R149" s="129" t="s">
        <v>1102</v>
      </c>
      <c r="S149" s="131" t="s">
        <v>1473</v>
      </c>
      <c r="T149" s="132" t="s">
        <v>1474</v>
      </c>
      <c r="U149" s="130">
        <v>9</v>
      </c>
      <c r="V149" s="130">
        <v>8</v>
      </c>
      <c r="W149" s="130">
        <v>5</v>
      </c>
      <c r="X149" s="132" t="s">
        <v>456</v>
      </c>
      <c r="Y149" s="133">
        <v>45208</v>
      </c>
      <c r="Z149" s="133">
        <v>45192</v>
      </c>
      <c r="AA149" s="132" t="s">
        <v>469</v>
      </c>
      <c r="AB149" s="130">
        <v>10030089085</v>
      </c>
      <c r="AC149" s="134">
        <v>9</v>
      </c>
      <c r="AD149" s="135">
        <v>391967</v>
      </c>
      <c r="AE149" s="130" t="s">
        <v>458</v>
      </c>
      <c r="AF149" s="136">
        <v>45208</v>
      </c>
      <c r="AG149" s="137">
        <v>45939</v>
      </c>
      <c r="AH149" s="135">
        <v>11101000608</v>
      </c>
      <c r="AI149" s="132" t="s">
        <v>459</v>
      </c>
      <c r="AJ149" s="136">
        <v>45347</v>
      </c>
      <c r="AK149" s="138">
        <v>45713</v>
      </c>
      <c r="AL149" s="216">
        <v>13061001309</v>
      </c>
      <c r="AM149" s="129" t="s">
        <v>459</v>
      </c>
      <c r="AN149" s="136">
        <v>45481</v>
      </c>
      <c r="AO149" s="138">
        <v>45846</v>
      </c>
      <c r="AP149" s="139">
        <v>36208965</v>
      </c>
      <c r="AQ149" s="211" t="s">
        <v>1471</v>
      </c>
      <c r="AR149" s="136">
        <v>45192</v>
      </c>
      <c r="AS149" s="137">
        <v>45557</v>
      </c>
      <c r="AT149" s="140" t="s">
        <v>472</v>
      </c>
      <c r="AU149" s="127">
        <v>45308</v>
      </c>
      <c r="AV149" s="138">
        <v>45368</v>
      </c>
      <c r="AW149" s="135" t="s">
        <v>809</v>
      </c>
      <c r="AX149" s="140" t="s">
        <v>809</v>
      </c>
      <c r="AY149" s="215">
        <v>45192</v>
      </c>
      <c r="AZ149" s="214">
        <v>45923</v>
      </c>
      <c r="BA149" s="213">
        <v>800126471</v>
      </c>
      <c r="BB149" s="142" t="s">
        <v>512</v>
      </c>
      <c r="BC149" s="143">
        <v>3118830</v>
      </c>
      <c r="BD149" s="143">
        <v>3203001319</v>
      </c>
      <c r="BE149" s="132" t="s">
        <v>513</v>
      </c>
      <c r="BF149" s="144" t="s">
        <v>514</v>
      </c>
      <c r="BG149" s="212"/>
      <c r="BH149" s="142"/>
      <c r="BI149" s="143"/>
      <c r="BJ149" s="211"/>
      <c r="BK149" s="211"/>
      <c r="BL149" s="212"/>
      <c r="BM149" s="142"/>
      <c r="BN149" s="143"/>
      <c r="BO149" s="211"/>
      <c r="BP149" s="211"/>
      <c r="BQ149" s="146">
        <v>596</v>
      </c>
      <c r="BR149" s="146"/>
      <c r="BS149" s="211"/>
      <c r="BT149" s="211"/>
      <c r="BU149" s="211"/>
      <c r="BV149" s="210"/>
      <c r="BW149" s="209" t="s">
        <v>1583</v>
      </c>
      <c r="BX149" s="209"/>
      <c r="BY149" s="209"/>
      <c r="BZ149" s="209"/>
      <c r="CA149" s="208"/>
      <c r="CB149" s="191" t="s">
        <v>463</v>
      </c>
    </row>
    <row r="150" spans="1:80" ht="13.5" customHeight="1" x14ac:dyDescent="0.3">
      <c r="A150" s="219">
        <v>122</v>
      </c>
      <c r="B150" s="147" t="s">
        <v>463</v>
      </c>
      <c r="C150" s="238">
        <v>753</v>
      </c>
      <c r="D150" s="218" t="s">
        <v>1078</v>
      </c>
      <c r="E150" s="145" t="s">
        <v>462</v>
      </c>
      <c r="F150" s="218">
        <v>3228842</v>
      </c>
      <c r="G150" s="218" t="s">
        <v>1086</v>
      </c>
      <c r="H150" s="218" t="s">
        <v>1650</v>
      </c>
      <c r="I150" s="218">
        <v>3138423578</v>
      </c>
      <c r="J150" s="217"/>
      <c r="K150" s="129" t="s">
        <v>517</v>
      </c>
      <c r="L150" s="129" t="s">
        <v>1079</v>
      </c>
      <c r="M150" s="129" t="s">
        <v>1080</v>
      </c>
      <c r="N150" s="130">
        <v>1998</v>
      </c>
      <c r="O150" s="130">
        <v>2014</v>
      </c>
      <c r="P150" s="130">
        <v>2015</v>
      </c>
      <c r="Q150" s="129" t="s">
        <v>1081</v>
      </c>
      <c r="R150" s="129" t="s">
        <v>1082</v>
      </c>
      <c r="S150" s="131" t="s">
        <v>1083</v>
      </c>
      <c r="T150" s="132" t="s">
        <v>1084</v>
      </c>
      <c r="U150" s="130">
        <v>4</v>
      </c>
      <c r="V150" s="130">
        <v>4</v>
      </c>
      <c r="W150" s="130">
        <v>4</v>
      </c>
      <c r="X150" s="132" t="s">
        <v>1085</v>
      </c>
      <c r="Y150" s="133">
        <v>41870</v>
      </c>
      <c r="Z150" s="133">
        <v>41865</v>
      </c>
      <c r="AA150" s="132" t="s">
        <v>457</v>
      </c>
      <c r="AB150" s="130">
        <v>10007876124</v>
      </c>
      <c r="AC150" s="134">
        <v>4</v>
      </c>
      <c r="AD150" s="135">
        <v>328118</v>
      </c>
      <c r="AE150" s="130" t="s">
        <v>458</v>
      </c>
      <c r="AF150" s="136">
        <v>44858</v>
      </c>
      <c r="AG150" s="137">
        <v>45589</v>
      </c>
      <c r="AH150" s="135">
        <v>11101000608</v>
      </c>
      <c r="AI150" s="132" t="s">
        <v>459</v>
      </c>
      <c r="AJ150" s="136">
        <v>45347</v>
      </c>
      <c r="AK150" s="138">
        <v>45713</v>
      </c>
      <c r="AL150" s="216">
        <v>13061001309</v>
      </c>
      <c r="AM150" s="129" t="s">
        <v>459</v>
      </c>
      <c r="AN150" s="136">
        <v>45481</v>
      </c>
      <c r="AO150" s="138">
        <v>45846</v>
      </c>
      <c r="AP150" s="139">
        <v>10605600231530</v>
      </c>
      <c r="AQ150" s="211" t="s">
        <v>484</v>
      </c>
      <c r="AR150" s="136">
        <v>45512</v>
      </c>
      <c r="AS150" s="137">
        <v>45878</v>
      </c>
      <c r="AT150" s="140" t="s">
        <v>485</v>
      </c>
      <c r="AU150" s="127">
        <v>45446</v>
      </c>
      <c r="AV150" s="138">
        <v>45506</v>
      </c>
      <c r="AW150" s="135">
        <v>174932906</v>
      </c>
      <c r="AX150" s="140" t="s">
        <v>485</v>
      </c>
      <c r="AY150" s="215">
        <v>45506</v>
      </c>
      <c r="AZ150" s="214">
        <v>45871</v>
      </c>
      <c r="BA150" s="213">
        <v>3228842</v>
      </c>
      <c r="BB150" s="142" t="s">
        <v>1086</v>
      </c>
      <c r="BC150" s="143"/>
      <c r="BD150" s="143">
        <v>3138423578</v>
      </c>
      <c r="BE150" s="132" t="s">
        <v>1087</v>
      </c>
      <c r="BF150" s="129" t="s">
        <v>1088</v>
      </c>
      <c r="BG150" s="212"/>
      <c r="BH150" s="142"/>
      <c r="BI150" s="143"/>
      <c r="BJ150" s="211"/>
      <c r="BK150" s="211"/>
      <c r="BL150" s="212"/>
      <c r="BM150" s="142"/>
      <c r="BN150" s="143"/>
      <c r="BO150" s="211"/>
      <c r="BP150" s="211"/>
      <c r="BQ150" s="146">
        <v>753</v>
      </c>
      <c r="BR150" s="146"/>
      <c r="BS150" s="211"/>
      <c r="BT150" s="211"/>
      <c r="BU150" s="211" t="s">
        <v>1584</v>
      </c>
      <c r="BV150" s="210"/>
      <c r="BW150" s="209" t="s">
        <v>1583</v>
      </c>
      <c r="BX150" s="209"/>
      <c r="BY150" s="209"/>
      <c r="BZ150" s="209"/>
      <c r="CA150" s="208"/>
      <c r="CB150" s="191" t="s">
        <v>463</v>
      </c>
    </row>
    <row r="151" spans="1:80" ht="13.5" customHeight="1" x14ac:dyDescent="0.3">
      <c r="A151" s="219">
        <v>123</v>
      </c>
      <c r="B151" s="147" t="s">
        <v>463</v>
      </c>
      <c r="C151" s="146">
        <v>769</v>
      </c>
      <c r="D151" s="218" t="s">
        <v>1089</v>
      </c>
      <c r="E151" s="145" t="s">
        <v>462</v>
      </c>
      <c r="F151" s="218">
        <v>3234347</v>
      </c>
      <c r="G151" s="218" t="s">
        <v>1096</v>
      </c>
      <c r="H151" s="218" t="s">
        <v>1098</v>
      </c>
      <c r="I151" s="218">
        <v>3112693613</v>
      </c>
      <c r="J151" s="217"/>
      <c r="K151" s="129" t="s">
        <v>1090</v>
      </c>
      <c r="L151" s="129" t="s">
        <v>1091</v>
      </c>
      <c r="M151" s="129" t="s">
        <v>1092</v>
      </c>
      <c r="N151" s="130">
        <v>1495</v>
      </c>
      <c r="O151" s="130">
        <v>2011</v>
      </c>
      <c r="P151" s="130">
        <v>2011</v>
      </c>
      <c r="Q151" s="129" t="s">
        <v>1093</v>
      </c>
      <c r="R151" s="129" t="s">
        <v>1082</v>
      </c>
      <c r="S151" s="131">
        <v>2658700</v>
      </c>
      <c r="T151" s="132" t="s">
        <v>1094</v>
      </c>
      <c r="U151" s="130">
        <v>5</v>
      </c>
      <c r="V151" s="130">
        <v>5</v>
      </c>
      <c r="W151" s="130">
        <v>5</v>
      </c>
      <c r="X151" s="132" t="s">
        <v>1085</v>
      </c>
      <c r="Y151" s="133">
        <v>41288</v>
      </c>
      <c r="Z151" s="133">
        <v>40646</v>
      </c>
      <c r="AA151" s="132" t="s">
        <v>469</v>
      </c>
      <c r="AB151" s="130">
        <v>10008966149</v>
      </c>
      <c r="AC151" s="134">
        <v>5</v>
      </c>
      <c r="AD151" s="135">
        <v>331192</v>
      </c>
      <c r="AE151" s="130" t="s">
        <v>458</v>
      </c>
      <c r="AF151" s="136">
        <v>44874</v>
      </c>
      <c r="AG151" s="137">
        <v>45605</v>
      </c>
      <c r="AH151" s="135">
        <v>11101000608</v>
      </c>
      <c r="AI151" s="132" t="s">
        <v>459</v>
      </c>
      <c r="AJ151" s="136">
        <v>45347</v>
      </c>
      <c r="AK151" s="138">
        <v>45713</v>
      </c>
      <c r="AL151" s="216">
        <v>13061001309</v>
      </c>
      <c r="AM151" s="129" t="s">
        <v>459</v>
      </c>
      <c r="AN151" s="136">
        <v>45481</v>
      </c>
      <c r="AO151" s="138">
        <v>45846</v>
      </c>
      <c r="AP151" s="139">
        <v>86290012</v>
      </c>
      <c r="AQ151" s="211" t="s">
        <v>470</v>
      </c>
      <c r="AR151" s="136">
        <v>45171</v>
      </c>
      <c r="AS151" s="137">
        <v>45536</v>
      </c>
      <c r="AT151" s="140" t="s">
        <v>1095</v>
      </c>
      <c r="AU151" s="127">
        <v>45393</v>
      </c>
      <c r="AV151" s="138">
        <v>45453</v>
      </c>
      <c r="AW151" s="135">
        <v>168087582</v>
      </c>
      <c r="AX151" s="140" t="s">
        <v>774</v>
      </c>
      <c r="AY151" s="215">
        <v>45168</v>
      </c>
      <c r="AZ151" s="214">
        <v>45534</v>
      </c>
      <c r="BA151" s="213">
        <v>3234347</v>
      </c>
      <c r="BB151" s="142" t="s">
        <v>1096</v>
      </c>
      <c r="BC151" s="143"/>
      <c r="BD151" s="143">
        <v>3112693613</v>
      </c>
      <c r="BE151" s="132" t="s">
        <v>1097</v>
      </c>
      <c r="BF151" s="172" t="s">
        <v>1098</v>
      </c>
      <c r="BG151" s="212"/>
      <c r="BH151" s="142"/>
      <c r="BI151" s="143"/>
      <c r="BJ151" s="211"/>
      <c r="BK151" s="211"/>
      <c r="BL151" s="212"/>
      <c r="BM151" s="142"/>
      <c r="BN151" s="143"/>
      <c r="BO151" s="211"/>
      <c r="BP151" s="211"/>
      <c r="BQ151" s="146">
        <v>769</v>
      </c>
      <c r="BR151" s="146"/>
      <c r="BS151" s="211"/>
      <c r="BT151" s="211"/>
      <c r="BU151" s="211" t="s">
        <v>1584</v>
      </c>
      <c r="BV151" s="210"/>
      <c r="BW151" s="209" t="s">
        <v>1583</v>
      </c>
      <c r="BX151" s="209"/>
      <c r="BY151" s="209"/>
      <c r="BZ151" s="209"/>
      <c r="CA151" s="208"/>
      <c r="CB151" s="191" t="s">
        <v>463</v>
      </c>
    </row>
    <row r="152" spans="1:80" ht="13.5" customHeight="1" x14ac:dyDescent="0.3">
      <c r="A152" s="219">
        <v>124</v>
      </c>
      <c r="B152" s="147" t="s">
        <v>463</v>
      </c>
      <c r="C152" s="146">
        <v>851</v>
      </c>
      <c r="D152" s="218" t="s">
        <v>1099</v>
      </c>
      <c r="E152" s="145" t="s">
        <v>462</v>
      </c>
      <c r="F152" s="218">
        <v>79233243</v>
      </c>
      <c r="G152" s="218" t="s">
        <v>1106</v>
      </c>
      <c r="H152" s="218" t="s">
        <v>1108</v>
      </c>
      <c r="I152" s="218">
        <v>3144042412</v>
      </c>
      <c r="J152" s="217"/>
      <c r="K152" s="129" t="s">
        <v>1100</v>
      </c>
      <c r="L152" s="129" t="s">
        <v>1101</v>
      </c>
      <c r="M152" s="129" t="s">
        <v>1080</v>
      </c>
      <c r="N152" s="130">
        <v>1998</v>
      </c>
      <c r="O152" s="130">
        <v>2015</v>
      </c>
      <c r="P152" s="130">
        <v>2015</v>
      </c>
      <c r="Q152" s="129" t="s">
        <v>537</v>
      </c>
      <c r="R152" s="129" t="s">
        <v>1102</v>
      </c>
      <c r="S152" s="131" t="s">
        <v>1103</v>
      </c>
      <c r="T152" s="132" t="s">
        <v>1104</v>
      </c>
      <c r="U152" s="130">
        <v>5</v>
      </c>
      <c r="V152" s="130">
        <v>5</v>
      </c>
      <c r="W152" s="130">
        <v>5</v>
      </c>
      <c r="X152" s="132" t="s">
        <v>1085</v>
      </c>
      <c r="Y152" s="133">
        <v>42324</v>
      </c>
      <c r="Z152" s="133">
        <v>42299</v>
      </c>
      <c r="AA152" s="132" t="s">
        <v>469</v>
      </c>
      <c r="AB152" s="130">
        <v>10010759779</v>
      </c>
      <c r="AC152" s="134">
        <v>5</v>
      </c>
      <c r="AD152" s="135">
        <v>389977</v>
      </c>
      <c r="AE152" s="130" t="s">
        <v>458</v>
      </c>
      <c r="AF152" s="136">
        <v>45233</v>
      </c>
      <c r="AG152" s="137">
        <v>45964</v>
      </c>
      <c r="AH152" s="135">
        <v>11101000608</v>
      </c>
      <c r="AI152" s="132" t="s">
        <v>459</v>
      </c>
      <c r="AJ152" s="136">
        <v>45347</v>
      </c>
      <c r="AK152" s="138">
        <v>45713</v>
      </c>
      <c r="AL152" s="216">
        <v>13061001309</v>
      </c>
      <c r="AM152" s="129" t="s">
        <v>459</v>
      </c>
      <c r="AN152" s="136">
        <v>45481</v>
      </c>
      <c r="AO152" s="138">
        <v>45846</v>
      </c>
      <c r="AP152" s="139">
        <v>100900559090200</v>
      </c>
      <c r="AQ152" s="211" t="s">
        <v>484</v>
      </c>
      <c r="AR152" s="136">
        <v>45219</v>
      </c>
      <c r="AS152" s="137">
        <v>45584</v>
      </c>
      <c r="AT152" s="140" t="s">
        <v>1105</v>
      </c>
      <c r="AU152" s="127">
        <v>45425</v>
      </c>
      <c r="AV152" s="138">
        <v>45485</v>
      </c>
      <c r="AW152" s="135">
        <v>168696121</v>
      </c>
      <c r="AX152" s="140" t="s">
        <v>638</v>
      </c>
      <c r="AY152" s="215">
        <v>45198</v>
      </c>
      <c r="AZ152" s="214">
        <v>45564</v>
      </c>
      <c r="BA152" s="213">
        <v>79233243</v>
      </c>
      <c r="BB152" s="142" t="s">
        <v>1106</v>
      </c>
      <c r="BC152" s="143"/>
      <c r="BD152" s="143">
        <v>3012628348</v>
      </c>
      <c r="BE152" s="132" t="s">
        <v>1107</v>
      </c>
      <c r="BF152" s="144" t="s">
        <v>1108</v>
      </c>
      <c r="BG152" s="212"/>
      <c r="BH152" s="142"/>
      <c r="BI152" s="143"/>
      <c r="BJ152" s="211"/>
      <c r="BK152" s="211"/>
      <c r="BL152" s="212"/>
      <c r="BM152" s="142"/>
      <c r="BN152" s="143"/>
      <c r="BO152" s="211"/>
      <c r="BP152" s="211"/>
      <c r="BQ152" s="146">
        <v>851</v>
      </c>
      <c r="BR152" s="146"/>
      <c r="BS152" s="211"/>
      <c r="BT152" s="211"/>
      <c r="BU152" s="211" t="s">
        <v>1584</v>
      </c>
      <c r="BV152" s="210"/>
      <c r="BW152" s="209" t="s">
        <v>1600</v>
      </c>
      <c r="BX152" s="209"/>
      <c r="BY152" s="209"/>
      <c r="BZ152" s="209"/>
      <c r="CA152" s="208"/>
      <c r="CB152" s="191" t="s">
        <v>463</v>
      </c>
    </row>
    <row r="153" spans="1:80" ht="13.5" customHeight="1" x14ac:dyDescent="0.3">
      <c r="A153" s="219">
        <v>125</v>
      </c>
      <c r="B153" s="147" t="s">
        <v>463</v>
      </c>
      <c r="C153" s="146">
        <v>867</v>
      </c>
      <c r="D153" s="218" t="s">
        <v>1109</v>
      </c>
      <c r="E153" s="145" t="s">
        <v>462</v>
      </c>
      <c r="F153" s="218">
        <v>79580228</v>
      </c>
      <c r="G153" s="218" t="s">
        <v>1115</v>
      </c>
      <c r="H153" s="218" t="s">
        <v>1117</v>
      </c>
      <c r="I153" s="218">
        <v>3002156871</v>
      </c>
      <c r="J153" s="217"/>
      <c r="K153" s="129" t="s">
        <v>1110</v>
      </c>
      <c r="L153" s="129" t="s">
        <v>1111</v>
      </c>
      <c r="M153" s="129" t="s">
        <v>1080</v>
      </c>
      <c r="N153" s="130">
        <v>1299</v>
      </c>
      <c r="O153" s="130">
        <v>2016</v>
      </c>
      <c r="P153" s="130">
        <v>2016</v>
      </c>
      <c r="Q153" s="129" t="s">
        <v>537</v>
      </c>
      <c r="R153" s="129" t="s">
        <v>1102</v>
      </c>
      <c r="S153" s="131" t="s">
        <v>1112</v>
      </c>
      <c r="T153" s="132" t="s">
        <v>1113</v>
      </c>
      <c r="U153" s="130">
        <v>7</v>
      </c>
      <c r="V153" s="130">
        <v>7</v>
      </c>
      <c r="W153" s="130">
        <v>4</v>
      </c>
      <c r="X153" s="132" t="s">
        <v>1085</v>
      </c>
      <c r="Y153" s="133">
        <v>42510</v>
      </c>
      <c r="Z153" s="133">
        <v>42472</v>
      </c>
      <c r="AA153" s="132" t="s">
        <v>469</v>
      </c>
      <c r="AB153" s="130">
        <v>10011789998</v>
      </c>
      <c r="AC153" s="134">
        <v>7</v>
      </c>
      <c r="AD153" s="135">
        <v>420410</v>
      </c>
      <c r="AE153" s="130" t="s">
        <v>458</v>
      </c>
      <c r="AF153" s="136">
        <v>45398</v>
      </c>
      <c r="AG153" s="137">
        <v>46128</v>
      </c>
      <c r="AH153" s="135">
        <v>11101000608</v>
      </c>
      <c r="AI153" s="132" t="s">
        <v>459</v>
      </c>
      <c r="AJ153" s="136">
        <v>45347</v>
      </c>
      <c r="AK153" s="138">
        <v>45713</v>
      </c>
      <c r="AL153" s="216">
        <v>13061001309</v>
      </c>
      <c r="AM153" s="129" t="s">
        <v>459</v>
      </c>
      <c r="AN153" s="136">
        <v>45481</v>
      </c>
      <c r="AO153" s="138">
        <v>45846</v>
      </c>
      <c r="AP153" s="139">
        <v>9310002995902</v>
      </c>
      <c r="AQ153" s="211" t="s">
        <v>484</v>
      </c>
      <c r="AR153" s="136">
        <v>45394</v>
      </c>
      <c r="AS153" s="137">
        <v>45758</v>
      </c>
      <c r="AT153" s="140" t="s">
        <v>1114</v>
      </c>
      <c r="AU153" s="137">
        <v>45405</v>
      </c>
      <c r="AV153" s="138">
        <v>45465</v>
      </c>
      <c r="AW153" s="135">
        <v>173510401</v>
      </c>
      <c r="AX153" s="140" t="s">
        <v>1114</v>
      </c>
      <c r="AY153" s="215">
        <v>45441</v>
      </c>
      <c r="AZ153" s="214">
        <v>45806</v>
      </c>
      <c r="BA153" s="213">
        <v>79580228</v>
      </c>
      <c r="BB153" s="142" t="s">
        <v>1115</v>
      </c>
      <c r="BC153" s="143"/>
      <c r="BD153" s="143">
        <v>3002156871</v>
      </c>
      <c r="BE153" s="132" t="s">
        <v>1116</v>
      </c>
      <c r="BF153" s="129" t="s">
        <v>1117</v>
      </c>
      <c r="BG153" s="212"/>
      <c r="BH153" s="142"/>
      <c r="BI153" s="143"/>
      <c r="BJ153" s="211"/>
      <c r="BK153" s="211"/>
      <c r="BL153" s="212"/>
      <c r="BM153" s="142"/>
      <c r="BN153" s="143"/>
      <c r="BO153" s="211"/>
      <c r="BP153" s="211"/>
      <c r="BQ153" s="146">
        <v>867</v>
      </c>
      <c r="BR153" s="146"/>
      <c r="BS153" s="211"/>
      <c r="BT153" s="211"/>
      <c r="BU153" s="211" t="s">
        <v>1584</v>
      </c>
      <c r="BV153" s="210"/>
      <c r="BW153" s="209" t="s">
        <v>1583</v>
      </c>
      <c r="BX153" s="209"/>
      <c r="BY153" s="209"/>
      <c r="BZ153" s="209"/>
      <c r="CA153" s="208"/>
      <c r="CB153" s="191" t="s">
        <v>463</v>
      </c>
    </row>
    <row r="154" spans="1:80" ht="14.25" customHeight="1" x14ac:dyDescent="0.3">
      <c r="A154" s="219">
        <v>127</v>
      </c>
      <c r="B154" s="147" t="s">
        <v>463</v>
      </c>
      <c r="C154" s="146">
        <v>883</v>
      </c>
      <c r="D154" s="218" t="s">
        <v>1124</v>
      </c>
      <c r="E154" s="145" t="s">
        <v>462</v>
      </c>
      <c r="F154" s="218">
        <v>80472991</v>
      </c>
      <c r="G154" s="218" t="s">
        <v>1649</v>
      </c>
      <c r="H154" s="218" t="s">
        <v>1132</v>
      </c>
      <c r="I154" s="218">
        <v>3168655038</v>
      </c>
      <c r="J154" s="217"/>
      <c r="K154" s="129" t="s">
        <v>517</v>
      </c>
      <c r="L154" s="129" t="s">
        <v>1125</v>
      </c>
      <c r="M154" s="129" t="s">
        <v>1080</v>
      </c>
      <c r="N154" s="130">
        <v>1998</v>
      </c>
      <c r="O154" s="130">
        <v>2016</v>
      </c>
      <c r="P154" s="130">
        <v>2016</v>
      </c>
      <c r="Q154" s="129" t="s">
        <v>1081</v>
      </c>
      <c r="R154" s="129" t="s">
        <v>1102</v>
      </c>
      <c r="S154" s="131" t="s">
        <v>1126</v>
      </c>
      <c r="T154" s="132" t="s">
        <v>1127</v>
      </c>
      <c r="U154" s="130">
        <v>5</v>
      </c>
      <c r="V154" s="130">
        <v>5</v>
      </c>
      <c r="W154" s="130">
        <v>5</v>
      </c>
      <c r="X154" s="132" t="s">
        <v>1128</v>
      </c>
      <c r="Y154" s="133">
        <v>43418</v>
      </c>
      <c r="Z154" s="133">
        <v>42401</v>
      </c>
      <c r="AA154" s="132" t="s">
        <v>576</v>
      </c>
      <c r="AB154" s="130">
        <v>10011260381</v>
      </c>
      <c r="AC154" s="134">
        <v>5</v>
      </c>
      <c r="AD154" s="135">
        <v>331204</v>
      </c>
      <c r="AE154" s="130" t="s">
        <v>458</v>
      </c>
      <c r="AF154" s="136">
        <v>44874</v>
      </c>
      <c r="AG154" s="137">
        <v>45605</v>
      </c>
      <c r="AH154" s="135">
        <v>11101000608</v>
      </c>
      <c r="AI154" s="132" t="s">
        <v>459</v>
      </c>
      <c r="AJ154" s="136">
        <v>45347</v>
      </c>
      <c r="AK154" s="138">
        <v>45713</v>
      </c>
      <c r="AL154" s="216">
        <v>13061001309</v>
      </c>
      <c r="AM154" s="129" t="s">
        <v>459</v>
      </c>
      <c r="AN154" s="136">
        <v>45481</v>
      </c>
      <c r="AO154" s="138">
        <v>45846</v>
      </c>
      <c r="AP154" s="139">
        <v>87404444</v>
      </c>
      <c r="AQ154" s="211" t="s">
        <v>470</v>
      </c>
      <c r="AR154" s="136">
        <v>45348</v>
      </c>
      <c r="AS154" s="137">
        <v>45713</v>
      </c>
      <c r="AT154" s="140" t="s">
        <v>1129</v>
      </c>
      <c r="AU154" s="127">
        <v>45350</v>
      </c>
      <c r="AV154" s="138">
        <v>45410</v>
      </c>
      <c r="AW154" s="135">
        <v>172085373</v>
      </c>
      <c r="AX154" s="140" t="s">
        <v>1129</v>
      </c>
      <c r="AY154" s="215">
        <v>45351</v>
      </c>
      <c r="AZ154" s="214">
        <v>45716</v>
      </c>
      <c r="BA154" s="213">
        <v>80472991</v>
      </c>
      <c r="BB154" s="142" t="s">
        <v>1130</v>
      </c>
      <c r="BC154" s="143"/>
      <c r="BD154" s="143">
        <v>3163655038</v>
      </c>
      <c r="BE154" s="132" t="s">
        <v>1131</v>
      </c>
      <c r="BF154" s="144" t="s">
        <v>1132</v>
      </c>
      <c r="BG154" s="212"/>
      <c r="BH154" s="142"/>
      <c r="BI154" s="143"/>
      <c r="BJ154" s="211"/>
      <c r="BK154" s="211"/>
      <c r="BL154" s="212"/>
      <c r="BM154" s="142"/>
      <c r="BN154" s="143"/>
      <c r="BO154" s="211"/>
      <c r="BP154" s="211"/>
      <c r="BQ154" s="146">
        <v>883</v>
      </c>
      <c r="BR154" s="146"/>
      <c r="BS154" s="211"/>
      <c r="BT154" s="211"/>
      <c r="BU154" s="211" t="s">
        <v>1584</v>
      </c>
      <c r="BV154" s="210"/>
      <c r="BW154" s="209" t="s">
        <v>1600</v>
      </c>
      <c r="BX154" s="209"/>
      <c r="BY154" s="209"/>
      <c r="BZ154" s="209"/>
      <c r="CA154" s="208"/>
      <c r="CB154" s="191" t="s">
        <v>463</v>
      </c>
    </row>
    <row r="155" spans="1:80" ht="14.25" customHeight="1" x14ac:dyDescent="0.3">
      <c r="A155" s="219">
        <v>128</v>
      </c>
      <c r="B155" s="147" t="s">
        <v>463</v>
      </c>
      <c r="C155" s="146">
        <v>885</v>
      </c>
      <c r="D155" s="218" t="s">
        <v>1133</v>
      </c>
      <c r="E155" s="145" t="s">
        <v>462</v>
      </c>
      <c r="F155" s="218">
        <v>1000618665</v>
      </c>
      <c r="G155" s="218" t="s">
        <v>1648</v>
      </c>
      <c r="H155" s="218" t="s">
        <v>1647</v>
      </c>
      <c r="I155" s="218">
        <v>3004150619</v>
      </c>
      <c r="J155" s="217"/>
      <c r="K155" s="129" t="s">
        <v>517</v>
      </c>
      <c r="L155" s="129" t="s">
        <v>1134</v>
      </c>
      <c r="M155" s="129" t="s">
        <v>1080</v>
      </c>
      <c r="N155" s="130">
        <v>1998</v>
      </c>
      <c r="O155" s="130">
        <v>2019</v>
      </c>
      <c r="P155" s="130">
        <v>2019</v>
      </c>
      <c r="Q155" s="129" t="s">
        <v>945</v>
      </c>
      <c r="R155" s="129" t="s">
        <v>1102</v>
      </c>
      <c r="S155" s="131" t="s">
        <v>1135</v>
      </c>
      <c r="T155" s="132" t="s">
        <v>1136</v>
      </c>
      <c r="U155" s="130">
        <v>5</v>
      </c>
      <c r="V155" s="130">
        <v>5</v>
      </c>
      <c r="W155" s="130">
        <v>5</v>
      </c>
      <c r="X155" s="132" t="s">
        <v>1085</v>
      </c>
      <c r="Y155" s="133">
        <v>43580</v>
      </c>
      <c r="Z155" s="133">
        <v>43539</v>
      </c>
      <c r="AA155" s="132" t="s">
        <v>469</v>
      </c>
      <c r="AB155" s="130">
        <v>10018003283</v>
      </c>
      <c r="AC155" s="134">
        <v>5</v>
      </c>
      <c r="AD155" s="135">
        <v>364942</v>
      </c>
      <c r="AE155" s="130" t="s">
        <v>458</v>
      </c>
      <c r="AF155" s="136">
        <v>45063</v>
      </c>
      <c r="AG155" s="137">
        <v>45794</v>
      </c>
      <c r="AH155" s="135">
        <v>11101000608</v>
      </c>
      <c r="AI155" s="132" t="s">
        <v>459</v>
      </c>
      <c r="AJ155" s="136">
        <v>45347</v>
      </c>
      <c r="AK155" s="138">
        <v>45713</v>
      </c>
      <c r="AL155" s="216">
        <v>13061001309</v>
      </c>
      <c r="AM155" s="129" t="s">
        <v>459</v>
      </c>
      <c r="AN155" s="136">
        <v>45481</v>
      </c>
      <c r="AO155" s="138">
        <v>45846</v>
      </c>
      <c r="AP155" s="139">
        <v>87741051</v>
      </c>
      <c r="AQ155" s="211" t="s">
        <v>470</v>
      </c>
      <c r="AR155" s="136">
        <v>45367</v>
      </c>
      <c r="AS155" s="137">
        <v>45731</v>
      </c>
      <c r="AT155" s="140" t="s">
        <v>1137</v>
      </c>
      <c r="AU155" s="127">
        <v>44634</v>
      </c>
      <c r="AV155" s="138">
        <v>44694</v>
      </c>
      <c r="AW155" s="135">
        <v>172387872</v>
      </c>
      <c r="AX155" s="140" t="s">
        <v>472</v>
      </c>
      <c r="AY155" s="215">
        <v>45364</v>
      </c>
      <c r="AZ155" s="214">
        <v>45729</v>
      </c>
      <c r="BA155" s="213">
        <v>52994690</v>
      </c>
      <c r="BB155" s="142" t="s">
        <v>1138</v>
      </c>
      <c r="BC155" s="143">
        <v>3107566009</v>
      </c>
      <c r="BD155" s="143">
        <v>3107566009</v>
      </c>
      <c r="BE155" s="132" t="s">
        <v>1139</v>
      </c>
      <c r="BF155" s="144" t="s">
        <v>1140</v>
      </c>
      <c r="BG155" s="212"/>
      <c r="BH155" s="142"/>
      <c r="BI155" s="143"/>
      <c r="BJ155" s="211"/>
      <c r="BK155" s="211"/>
      <c r="BL155" s="212"/>
      <c r="BM155" s="142"/>
      <c r="BN155" s="143"/>
      <c r="BO155" s="211"/>
      <c r="BP155" s="211"/>
      <c r="BQ155" s="146">
        <v>885</v>
      </c>
      <c r="BR155" s="146"/>
      <c r="BS155" s="211"/>
      <c r="BT155" s="211"/>
      <c r="BU155" s="211" t="s">
        <v>1584</v>
      </c>
      <c r="BV155" s="210"/>
      <c r="BW155" s="209" t="s">
        <v>1583</v>
      </c>
      <c r="BX155" s="209"/>
      <c r="BY155" s="209"/>
      <c r="BZ155" s="209"/>
      <c r="CA155" s="208"/>
      <c r="CB155" s="191" t="s">
        <v>463</v>
      </c>
    </row>
    <row r="156" spans="1:80" ht="14.25" customHeight="1" x14ac:dyDescent="0.3">
      <c r="A156" s="219">
        <v>129</v>
      </c>
      <c r="B156" s="147" t="s">
        <v>463</v>
      </c>
      <c r="C156" s="146">
        <v>886</v>
      </c>
      <c r="D156" s="218" t="s">
        <v>1141</v>
      </c>
      <c r="E156" s="145" t="s">
        <v>462</v>
      </c>
      <c r="F156" s="218" t="e">
        <v>#N/A</v>
      </c>
      <c r="G156" s="218" t="e">
        <v>#N/A</v>
      </c>
      <c r="H156" s="218" t="e">
        <v>#N/A</v>
      </c>
      <c r="I156" s="218" t="e">
        <v>#N/A</v>
      </c>
      <c r="J156" s="217" t="e">
        <v>#N/A</v>
      </c>
      <c r="K156" s="129" t="s">
        <v>1110</v>
      </c>
      <c r="L156" s="129" t="s">
        <v>1142</v>
      </c>
      <c r="M156" s="129" t="s">
        <v>1080</v>
      </c>
      <c r="N156" s="130">
        <v>1798</v>
      </c>
      <c r="O156" s="130">
        <v>2019</v>
      </c>
      <c r="P156" s="130">
        <v>2020</v>
      </c>
      <c r="Q156" s="129" t="s">
        <v>537</v>
      </c>
      <c r="R156" s="129" t="s">
        <v>1102</v>
      </c>
      <c r="S156" s="131" t="s">
        <v>1143</v>
      </c>
      <c r="T156" s="132" t="s">
        <v>1144</v>
      </c>
      <c r="U156" s="130">
        <v>7</v>
      </c>
      <c r="V156" s="130">
        <v>7</v>
      </c>
      <c r="W156" s="130">
        <v>5</v>
      </c>
      <c r="X156" s="132" t="s">
        <v>1085</v>
      </c>
      <c r="Y156" s="133">
        <v>43579</v>
      </c>
      <c r="Z156" s="133">
        <v>43567</v>
      </c>
      <c r="AA156" s="132" t="s">
        <v>469</v>
      </c>
      <c r="AB156" s="130">
        <v>10018187228</v>
      </c>
      <c r="AC156" s="134">
        <v>7</v>
      </c>
      <c r="AD156" s="135">
        <v>367934</v>
      </c>
      <c r="AE156" s="130" t="s">
        <v>458</v>
      </c>
      <c r="AF156" s="136">
        <v>45079</v>
      </c>
      <c r="AG156" s="137">
        <v>45810</v>
      </c>
      <c r="AH156" s="135">
        <v>11101000608</v>
      </c>
      <c r="AI156" s="132" t="s">
        <v>459</v>
      </c>
      <c r="AJ156" s="136">
        <v>45347</v>
      </c>
      <c r="AK156" s="138">
        <v>45713</v>
      </c>
      <c r="AL156" s="216">
        <v>13061001309</v>
      </c>
      <c r="AM156" s="129" t="s">
        <v>459</v>
      </c>
      <c r="AN156" s="136">
        <v>45481</v>
      </c>
      <c r="AO156" s="138">
        <v>45846</v>
      </c>
      <c r="AP156" s="139">
        <v>85504538</v>
      </c>
      <c r="AQ156" s="211" t="s">
        <v>470</v>
      </c>
      <c r="AR156" s="136">
        <v>45036</v>
      </c>
      <c r="AS156" s="137">
        <v>45401</v>
      </c>
      <c r="AT156" s="140" t="s">
        <v>1145</v>
      </c>
      <c r="AU156" s="127">
        <v>44663</v>
      </c>
      <c r="AV156" s="138">
        <v>44723</v>
      </c>
      <c r="AW156" s="135">
        <v>165852691</v>
      </c>
      <c r="AX156" s="140" t="s">
        <v>1145</v>
      </c>
      <c r="AY156" s="215">
        <v>45044</v>
      </c>
      <c r="AZ156" s="214">
        <v>45410</v>
      </c>
      <c r="BA156" s="213">
        <v>52276567</v>
      </c>
      <c r="BB156" s="142" t="s">
        <v>1146</v>
      </c>
      <c r="BC156" s="143"/>
      <c r="BD156" s="143">
        <v>3108069940</v>
      </c>
      <c r="BE156" s="132" t="s">
        <v>1147</v>
      </c>
      <c r="BF156" s="144" t="s">
        <v>1148</v>
      </c>
      <c r="BG156" s="212"/>
      <c r="BH156" s="142"/>
      <c r="BI156" s="143"/>
      <c r="BJ156" s="211"/>
      <c r="BK156" s="211"/>
      <c r="BL156" s="212"/>
      <c r="BM156" s="142"/>
      <c r="BN156" s="143"/>
      <c r="BO156" s="211"/>
      <c r="BP156" s="211"/>
      <c r="BQ156" s="146">
        <v>886</v>
      </c>
      <c r="BR156" s="146"/>
      <c r="BS156" s="211"/>
      <c r="BT156" s="211"/>
      <c r="BU156" s="211" t="s">
        <v>1584</v>
      </c>
      <c r="BV156" s="210"/>
      <c r="BW156" s="209" t="s">
        <v>1583</v>
      </c>
      <c r="BX156" s="209"/>
      <c r="BY156" s="209"/>
      <c r="BZ156" s="209"/>
      <c r="CA156" s="208"/>
      <c r="CB156" s="191" t="s">
        <v>463</v>
      </c>
    </row>
    <row r="157" spans="1:80" ht="14.25" customHeight="1" x14ac:dyDescent="0.3">
      <c r="A157" s="219">
        <v>130</v>
      </c>
      <c r="B157" s="147" t="s">
        <v>463</v>
      </c>
      <c r="C157" s="146">
        <v>887</v>
      </c>
      <c r="D157" s="218" t="s">
        <v>1149</v>
      </c>
      <c r="E157" s="145" t="s">
        <v>462</v>
      </c>
      <c r="F157" s="218">
        <v>79385266</v>
      </c>
      <c r="G157" s="218" t="s">
        <v>1646</v>
      </c>
      <c r="H157" s="218" t="s">
        <v>1645</v>
      </c>
      <c r="I157" s="218">
        <v>3222956322</v>
      </c>
      <c r="J157" s="217"/>
      <c r="K157" s="129" t="s">
        <v>517</v>
      </c>
      <c r="L157" s="129" t="s">
        <v>624</v>
      </c>
      <c r="M157" s="129" t="s">
        <v>866</v>
      </c>
      <c r="N157" s="130">
        <v>1598</v>
      </c>
      <c r="O157" s="130">
        <v>2017</v>
      </c>
      <c r="P157" s="130">
        <v>2017</v>
      </c>
      <c r="Q157" s="129" t="s">
        <v>519</v>
      </c>
      <c r="R157" s="129" t="s">
        <v>1102</v>
      </c>
      <c r="S157" s="131" t="s">
        <v>1150</v>
      </c>
      <c r="T157" s="132" t="s">
        <v>1151</v>
      </c>
      <c r="U157" s="130">
        <v>9</v>
      </c>
      <c r="V157" s="130">
        <v>8</v>
      </c>
      <c r="W157" s="130">
        <v>5</v>
      </c>
      <c r="X157" s="132" t="s">
        <v>456</v>
      </c>
      <c r="Y157" s="133">
        <v>43588</v>
      </c>
      <c r="Z157" s="133">
        <v>42917</v>
      </c>
      <c r="AA157" s="132" t="s">
        <v>637</v>
      </c>
      <c r="AB157" s="130">
        <v>10017791740</v>
      </c>
      <c r="AC157" s="134">
        <v>9</v>
      </c>
      <c r="AD157" s="135">
        <v>362674</v>
      </c>
      <c r="AE157" s="130" t="s">
        <v>458</v>
      </c>
      <c r="AF157" s="136">
        <v>45051</v>
      </c>
      <c r="AG157" s="137">
        <v>45782</v>
      </c>
      <c r="AH157" s="135">
        <v>11101000608</v>
      </c>
      <c r="AI157" s="132" t="s">
        <v>459</v>
      </c>
      <c r="AJ157" s="136">
        <v>45347</v>
      </c>
      <c r="AK157" s="138">
        <v>45713</v>
      </c>
      <c r="AL157" s="216">
        <v>13061001309</v>
      </c>
      <c r="AM157" s="129" t="s">
        <v>459</v>
      </c>
      <c r="AN157" s="136">
        <v>45481</v>
      </c>
      <c r="AO157" s="138">
        <v>45846</v>
      </c>
      <c r="AP157" s="139">
        <v>8901105055501</v>
      </c>
      <c r="AQ157" s="211" t="s">
        <v>484</v>
      </c>
      <c r="AR157" s="136">
        <v>45476</v>
      </c>
      <c r="AS157" s="137">
        <v>45841</v>
      </c>
      <c r="AT157" s="140" t="s">
        <v>1152</v>
      </c>
      <c r="AU157" s="127">
        <v>45408</v>
      </c>
      <c r="AV157" s="138">
        <v>45468</v>
      </c>
      <c r="AW157" s="135">
        <v>174367437</v>
      </c>
      <c r="AX157" s="140" t="s">
        <v>1152</v>
      </c>
      <c r="AY157" s="215">
        <v>45481</v>
      </c>
      <c r="AZ157" s="214">
        <v>45846</v>
      </c>
      <c r="BA157" s="236">
        <v>85459360</v>
      </c>
      <c r="BB157" s="142" t="s">
        <v>911</v>
      </c>
      <c r="BC157" s="143"/>
      <c r="BD157" s="143">
        <v>3105767800</v>
      </c>
      <c r="BE157" s="132" t="s">
        <v>912</v>
      </c>
      <c r="BF157" s="144" t="s">
        <v>913</v>
      </c>
      <c r="BG157" s="212"/>
      <c r="BH157" s="142"/>
      <c r="BI157" s="143"/>
      <c r="BJ157" s="211"/>
      <c r="BK157" s="211"/>
      <c r="BL157" s="212"/>
      <c r="BM157" s="142"/>
      <c r="BN157" s="143"/>
      <c r="BO157" s="211"/>
      <c r="BP157" s="211"/>
      <c r="BQ157" s="146">
        <v>887</v>
      </c>
      <c r="BR157" s="146"/>
      <c r="BS157" s="211"/>
      <c r="BT157" s="211"/>
      <c r="BU157" s="211" t="s">
        <v>1584</v>
      </c>
      <c r="BV157" s="210"/>
      <c r="BW157" s="209" t="s">
        <v>1600</v>
      </c>
      <c r="BX157" s="209"/>
      <c r="BY157" s="209"/>
      <c r="BZ157" s="209"/>
      <c r="CA157" s="208"/>
      <c r="CB157" s="191" t="s">
        <v>463</v>
      </c>
    </row>
    <row r="158" spans="1:80" ht="14.25" customHeight="1" x14ac:dyDescent="0.3">
      <c r="A158" s="219">
        <v>131</v>
      </c>
      <c r="B158" s="147" t="s">
        <v>463</v>
      </c>
      <c r="C158" s="146">
        <v>893</v>
      </c>
      <c r="D158" s="218" t="s">
        <v>1153</v>
      </c>
      <c r="E158" s="145" t="s">
        <v>462</v>
      </c>
      <c r="F158" s="218">
        <v>79103224</v>
      </c>
      <c r="G158" s="218" t="s">
        <v>1156</v>
      </c>
      <c r="H158" s="218" t="s">
        <v>1644</v>
      </c>
      <c r="I158" s="218">
        <v>3164742569</v>
      </c>
      <c r="J158" s="217"/>
      <c r="K158" s="129" t="s">
        <v>1110</v>
      </c>
      <c r="L158" s="129" t="s">
        <v>1111</v>
      </c>
      <c r="M158" s="129" t="s">
        <v>1080</v>
      </c>
      <c r="N158" s="130">
        <v>1299</v>
      </c>
      <c r="O158" s="130">
        <v>2017</v>
      </c>
      <c r="P158" s="130">
        <v>2018</v>
      </c>
      <c r="Q158" s="129" t="s">
        <v>537</v>
      </c>
      <c r="R158" s="129" t="s">
        <v>1102</v>
      </c>
      <c r="S158" s="131" t="s">
        <v>1154</v>
      </c>
      <c r="T158" s="132" t="s">
        <v>1155</v>
      </c>
      <c r="U158" s="130">
        <v>7</v>
      </c>
      <c r="V158" s="130">
        <v>7</v>
      </c>
      <c r="W158" s="130">
        <v>4</v>
      </c>
      <c r="X158" s="132" t="s">
        <v>1085</v>
      </c>
      <c r="Y158" s="133">
        <v>43032</v>
      </c>
      <c r="Z158" s="133">
        <v>43017</v>
      </c>
      <c r="AA158" s="132" t="s">
        <v>469</v>
      </c>
      <c r="AB158" s="130">
        <v>10014814420</v>
      </c>
      <c r="AC158" s="134">
        <v>7</v>
      </c>
      <c r="AD158" s="135">
        <v>385282</v>
      </c>
      <c r="AE158" s="130" t="s">
        <v>458</v>
      </c>
      <c r="AF158" s="136">
        <v>45208</v>
      </c>
      <c r="AG158" s="137">
        <v>45939</v>
      </c>
      <c r="AH158" s="135">
        <v>11101000608</v>
      </c>
      <c r="AI158" s="132" t="s">
        <v>459</v>
      </c>
      <c r="AJ158" s="136">
        <v>45347</v>
      </c>
      <c r="AK158" s="138">
        <v>45713</v>
      </c>
      <c r="AL158" s="216">
        <v>13061001309</v>
      </c>
      <c r="AM158" s="129" t="s">
        <v>459</v>
      </c>
      <c r="AN158" s="136">
        <v>45481</v>
      </c>
      <c r="AO158" s="138">
        <v>45846</v>
      </c>
      <c r="AP158" s="139">
        <v>15682800020790</v>
      </c>
      <c r="AQ158" s="211" t="s">
        <v>460</v>
      </c>
      <c r="AR158" s="136">
        <v>45205</v>
      </c>
      <c r="AS158" s="137">
        <v>45570</v>
      </c>
      <c r="AT158" s="140" t="s">
        <v>471</v>
      </c>
      <c r="AU158" s="127">
        <v>45377</v>
      </c>
      <c r="AV158" s="138">
        <v>45437</v>
      </c>
      <c r="AW158" s="135">
        <v>168828882</v>
      </c>
      <c r="AX158" s="140" t="s">
        <v>485</v>
      </c>
      <c r="AY158" s="215">
        <v>45056</v>
      </c>
      <c r="AZ158" s="214">
        <v>45570</v>
      </c>
      <c r="BA158" s="213">
        <v>79103224</v>
      </c>
      <c r="BB158" s="142" t="s">
        <v>1156</v>
      </c>
      <c r="BC158" s="143"/>
      <c r="BD158" s="143">
        <v>3164742569</v>
      </c>
      <c r="BE158" s="132" t="s">
        <v>1157</v>
      </c>
      <c r="BF158" s="129" t="s">
        <v>1158</v>
      </c>
      <c r="BG158" s="212"/>
      <c r="BH158" s="142"/>
      <c r="BI158" s="143"/>
      <c r="BJ158" s="211"/>
      <c r="BK158" s="211"/>
      <c r="BL158" s="212"/>
      <c r="BM158" s="142"/>
      <c r="BN158" s="143"/>
      <c r="BO158" s="211"/>
      <c r="BP158" s="211"/>
      <c r="BQ158" s="146">
        <v>893</v>
      </c>
      <c r="BR158" s="146"/>
      <c r="BS158" s="211"/>
      <c r="BT158" s="211"/>
      <c r="BU158" s="211" t="s">
        <v>1584</v>
      </c>
      <c r="BV158" s="210"/>
      <c r="BW158" s="209" t="s">
        <v>1583</v>
      </c>
      <c r="BX158" s="209"/>
      <c r="BY158" s="209"/>
      <c r="BZ158" s="209"/>
      <c r="CA158" s="208"/>
      <c r="CB158" s="191" t="s">
        <v>463</v>
      </c>
    </row>
    <row r="159" spans="1:80" ht="14.25" customHeight="1" x14ac:dyDescent="0.3">
      <c r="A159" s="219">
        <v>134</v>
      </c>
      <c r="B159" s="147" t="s">
        <v>463</v>
      </c>
      <c r="C159" s="146">
        <v>916</v>
      </c>
      <c r="D159" s="218" t="s">
        <v>1172</v>
      </c>
      <c r="E159" s="145" t="s">
        <v>462</v>
      </c>
      <c r="F159" s="218">
        <v>1020730515</v>
      </c>
      <c r="G159" s="218" t="s">
        <v>1643</v>
      </c>
      <c r="H159" s="218" t="e">
        <v>#N/A</v>
      </c>
      <c r="I159" s="218" t="e">
        <v>#N/A</v>
      </c>
      <c r="J159" s="217"/>
      <c r="K159" s="129" t="s">
        <v>1110</v>
      </c>
      <c r="L159" s="129" t="s">
        <v>1142</v>
      </c>
      <c r="M159" s="129" t="s">
        <v>1080</v>
      </c>
      <c r="N159" s="130">
        <v>1798</v>
      </c>
      <c r="O159" s="130">
        <v>2019</v>
      </c>
      <c r="P159" s="130">
        <v>2020</v>
      </c>
      <c r="Q159" s="129" t="s">
        <v>537</v>
      </c>
      <c r="R159" s="129" t="s">
        <v>1102</v>
      </c>
      <c r="S159" s="131" t="s">
        <v>1173</v>
      </c>
      <c r="T159" s="132" t="s">
        <v>1174</v>
      </c>
      <c r="U159" s="130">
        <v>7</v>
      </c>
      <c r="V159" s="130">
        <v>7</v>
      </c>
      <c r="W159" s="130">
        <v>4</v>
      </c>
      <c r="X159" s="132" t="s">
        <v>1085</v>
      </c>
      <c r="Y159" s="133">
        <v>43679</v>
      </c>
      <c r="Z159" s="133">
        <v>43670</v>
      </c>
      <c r="AA159" s="132" t="s">
        <v>469</v>
      </c>
      <c r="AB159" s="130">
        <v>10018838044</v>
      </c>
      <c r="AC159" s="134">
        <v>7</v>
      </c>
      <c r="AD159" s="135">
        <v>382035</v>
      </c>
      <c r="AE159" s="130" t="s">
        <v>458</v>
      </c>
      <c r="AF159" s="136">
        <v>45156</v>
      </c>
      <c r="AG159" s="137">
        <v>45887</v>
      </c>
      <c r="AH159" s="135">
        <v>11101000608</v>
      </c>
      <c r="AI159" s="132" t="s">
        <v>459</v>
      </c>
      <c r="AJ159" s="136">
        <v>45347</v>
      </c>
      <c r="AK159" s="138">
        <v>45713</v>
      </c>
      <c r="AL159" s="216">
        <v>13061001309</v>
      </c>
      <c r="AM159" s="129" t="s">
        <v>459</v>
      </c>
      <c r="AN159" s="136">
        <v>45481</v>
      </c>
      <c r="AO159" s="138">
        <v>45846</v>
      </c>
      <c r="AP159" s="139">
        <v>88498842</v>
      </c>
      <c r="AQ159" s="211" t="s">
        <v>763</v>
      </c>
      <c r="AR159" s="136">
        <v>45488</v>
      </c>
      <c r="AS159" s="137">
        <v>45853</v>
      </c>
      <c r="AT159" s="140" t="s">
        <v>1175</v>
      </c>
      <c r="AU159" s="127">
        <v>45017</v>
      </c>
      <c r="AV159" s="138">
        <v>45077</v>
      </c>
      <c r="AW159" s="135">
        <v>174715303</v>
      </c>
      <c r="AX159" s="140" t="s">
        <v>1175</v>
      </c>
      <c r="AY159" s="215">
        <v>45496</v>
      </c>
      <c r="AZ159" s="214">
        <v>45861</v>
      </c>
      <c r="BA159" s="213">
        <v>53105981</v>
      </c>
      <c r="BB159" s="142" t="s">
        <v>1176</v>
      </c>
      <c r="BC159" s="143"/>
      <c r="BD159" s="143">
        <v>3504291552</v>
      </c>
      <c r="BE159" s="132" t="s">
        <v>1177</v>
      </c>
      <c r="BF159" s="129" t="s">
        <v>1178</v>
      </c>
      <c r="BG159" s="212"/>
      <c r="BH159" s="142"/>
      <c r="BI159" s="143"/>
      <c r="BJ159" s="211"/>
      <c r="BK159" s="211"/>
      <c r="BL159" s="212"/>
      <c r="BM159" s="142"/>
      <c r="BN159" s="143"/>
      <c r="BO159" s="211"/>
      <c r="BP159" s="211"/>
      <c r="BQ159" s="146">
        <v>916</v>
      </c>
      <c r="BR159" s="146"/>
      <c r="BS159" s="211"/>
      <c r="BT159" s="211"/>
      <c r="BU159" s="211" t="s">
        <v>1584</v>
      </c>
      <c r="BV159" s="210"/>
      <c r="BW159" s="209" t="s">
        <v>1583</v>
      </c>
      <c r="BX159" s="209"/>
      <c r="BY159" s="209"/>
      <c r="BZ159" s="209"/>
      <c r="CA159" s="208"/>
      <c r="CB159" s="191" t="s">
        <v>463</v>
      </c>
    </row>
    <row r="160" spans="1:80" ht="14.25" customHeight="1" x14ac:dyDescent="0.3">
      <c r="A160" s="219">
        <v>135</v>
      </c>
      <c r="B160" s="147" t="s">
        <v>463</v>
      </c>
      <c r="C160" s="146">
        <v>919</v>
      </c>
      <c r="D160" s="218" t="s">
        <v>1179</v>
      </c>
      <c r="E160" s="145" t="s">
        <v>462</v>
      </c>
      <c r="F160" s="218">
        <v>19343601</v>
      </c>
      <c r="G160" s="218" t="s">
        <v>1642</v>
      </c>
      <c r="H160" s="218" t="s">
        <v>1184</v>
      </c>
      <c r="I160" s="218">
        <v>3107604765</v>
      </c>
      <c r="J160" s="217"/>
      <c r="K160" s="129" t="s">
        <v>1110</v>
      </c>
      <c r="L160" s="129" t="s">
        <v>1142</v>
      </c>
      <c r="M160" s="129" t="s">
        <v>1080</v>
      </c>
      <c r="N160" s="130">
        <v>1798</v>
      </c>
      <c r="O160" s="130">
        <v>2019</v>
      </c>
      <c r="P160" s="130">
        <v>2020</v>
      </c>
      <c r="Q160" s="129" t="s">
        <v>537</v>
      </c>
      <c r="R160" s="129" t="s">
        <v>1102</v>
      </c>
      <c r="S160" s="131" t="s">
        <v>1180</v>
      </c>
      <c r="T160" s="132" t="s">
        <v>1181</v>
      </c>
      <c r="U160" s="130">
        <v>7</v>
      </c>
      <c r="V160" s="130">
        <v>7</v>
      </c>
      <c r="W160" s="130">
        <v>5</v>
      </c>
      <c r="X160" s="132" t="s">
        <v>1085</v>
      </c>
      <c r="Y160" s="133">
        <v>43643</v>
      </c>
      <c r="Z160" s="133">
        <v>43614</v>
      </c>
      <c r="AA160" s="132" t="s">
        <v>469</v>
      </c>
      <c r="AB160" s="130">
        <v>10018467317</v>
      </c>
      <c r="AC160" s="134">
        <v>7</v>
      </c>
      <c r="AD160" s="135">
        <v>379987</v>
      </c>
      <c r="AE160" s="130" t="s">
        <v>458</v>
      </c>
      <c r="AF160" s="136">
        <v>45147</v>
      </c>
      <c r="AG160" s="137">
        <v>45878</v>
      </c>
      <c r="AH160" s="135">
        <v>11101000608</v>
      </c>
      <c r="AI160" s="132" t="s">
        <v>459</v>
      </c>
      <c r="AJ160" s="136">
        <v>45347</v>
      </c>
      <c r="AK160" s="138">
        <v>45713</v>
      </c>
      <c r="AL160" s="216">
        <v>13061001309</v>
      </c>
      <c r="AM160" s="129" t="s">
        <v>459</v>
      </c>
      <c r="AN160" s="136">
        <v>45481</v>
      </c>
      <c r="AO160" s="138">
        <v>45846</v>
      </c>
      <c r="AP160" s="139">
        <v>3273641300</v>
      </c>
      <c r="AQ160" s="211" t="s">
        <v>484</v>
      </c>
      <c r="AR160" s="136">
        <v>45506</v>
      </c>
      <c r="AS160" s="137">
        <v>45873</v>
      </c>
      <c r="AT160" s="140" t="s">
        <v>485</v>
      </c>
      <c r="AU160" s="137">
        <v>45430</v>
      </c>
      <c r="AV160" s="138">
        <v>45490</v>
      </c>
      <c r="AW160" s="135">
        <v>174820795</v>
      </c>
      <c r="AX160" s="140" t="s">
        <v>485</v>
      </c>
      <c r="AY160" s="215">
        <v>45502</v>
      </c>
      <c r="AZ160" s="214">
        <v>45867</v>
      </c>
      <c r="BA160" s="213">
        <v>19343601</v>
      </c>
      <c r="BB160" s="142" t="s">
        <v>1182</v>
      </c>
      <c r="BC160" s="143"/>
      <c r="BD160" s="143">
        <v>3107604765</v>
      </c>
      <c r="BE160" s="132" t="s">
        <v>1183</v>
      </c>
      <c r="BF160" s="129" t="s">
        <v>1184</v>
      </c>
      <c r="BG160" s="212"/>
      <c r="BH160" s="142"/>
      <c r="BI160" s="143"/>
      <c r="BJ160" s="211"/>
      <c r="BK160" s="211"/>
      <c r="BL160" s="212"/>
      <c r="BM160" s="142"/>
      <c r="BN160" s="143"/>
      <c r="BO160" s="211"/>
      <c r="BP160" s="211"/>
      <c r="BQ160" s="146">
        <v>919</v>
      </c>
      <c r="BR160" s="146"/>
      <c r="BS160" s="211"/>
      <c r="BT160" s="211"/>
      <c r="BU160" s="211" t="s">
        <v>1584</v>
      </c>
      <c r="BV160" s="210"/>
      <c r="BW160" s="209" t="s">
        <v>1583</v>
      </c>
      <c r="BX160" s="209"/>
      <c r="BY160" s="209"/>
      <c r="BZ160" s="209"/>
      <c r="CA160" s="208"/>
      <c r="CB160" s="191" t="s">
        <v>463</v>
      </c>
    </row>
    <row r="161" spans="1:80" ht="14.25" customHeight="1" x14ac:dyDescent="0.3">
      <c r="A161" s="219">
        <v>179</v>
      </c>
      <c r="B161" s="147" t="s">
        <v>463</v>
      </c>
      <c r="C161" s="146">
        <v>929</v>
      </c>
      <c r="D161" s="218" t="s">
        <v>1425</v>
      </c>
      <c r="E161" s="145" t="s">
        <v>462</v>
      </c>
      <c r="F161" s="218">
        <v>1022334440</v>
      </c>
      <c r="G161" s="218" t="s">
        <v>1641</v>
      </c>
      <c r="H161" s="218" t="e">
        <v>#N/A</v>
      </c>
      <c r="I161" s="218" t="e">
        <v>#N/A</v>
      </c>
      <c r="J161" s="217"/>
      <c r="K161" s="129" t="s">
        <v>1110</v>
      </c>
      <c r="L161" s="129" t="s">
        <v>1142</v>
      </c>
      <c r="M161" s="129" t="s">
        <v>1080</v>
      </c>
      <c r="N161" s="130">
        <v>1798</v>
      </c>
      <c r="O161" s="130">
        <v>2019</v>
      </c>
      <c r="P161" s="130">
        <v>2020</v>
      </c>
      <c r="Q161" s="129" t="s">
        <v>537</v>
      </c>
      <c r="R161" s="129" t="s">
        <v>1102</v>
      </c>
      <c r="S161" s="131" t="s">
        <v>1426</v>
      </c>
      <c r="T161" s="132" t="s">
        <v>1427</v>
      </c>
      <c r="U161" s="130">
        <v>7</v>
      </c>
      <c r="V161" s="130">
        <v>7</v>
      </c>
      <c r="W161" s="130">
        <v>5</v>
      </c>
      <c r="X161" s="132" t="s">
        <v>1085</v>
      </c>
      <c r="Y161" s="133">
        <v>43746</v>
      </c>
      <c r="Z161" s="133">
        <v>43725</v>
      </c>
      <c r="AA161" s="132" t="s">
        <v>469</v>
      </c>
      <c r="AB161" s="130">
        <v>10019234019</v>
      </c>
      <c r="AC161" s="134">
        <v>7</v>
      </c>
      <c r="AD161" s="135">
        <v>407170</v>
      </c>
      <c r="AE161" s="130" t="s">
        <v>458</v>
      </c>
      <c r="AF161" s="136">
        <v>45293</v>
      </c>
      <c r="AG161" s="137">
        <v>46024</v>
      </c>
      <c r="AH161" s="135">
        <v>11101000608</v>
      </c>
      <c r="AI161" s="132" t="s">
        <v>459</v>
      </c>
      <c r="AJ161" s="136">
        <v>45347</v>
      </c>
      <c r="AK161" s="138">
        <v>45713</v>
      </c>
      <c r="AL161" s="216">
        <v>13061001309</v>
      </c>
      <c r="AM161" s="129" t="s">
        <v>459</v>
      </c>
      <c r="AN161" s="136">
        <v>45481</v>
      </c>
      <c r="AO161" s="138">
        <v>45846</v>
      </c>
      <c r="AP161" s="139">
        <v>9310014654101</v>
      </c>
      <c r="AQ161" s="211" t="s">
        <v>470</v>
      </c>
      <c r="AR161" s="136">
        <v>45481</v>
      </c>
      <c r="AS161" s="137">
        <v>45846</v>
      </c>
      <c r="AT161" s="140" t="s">
        <v>471</v>
      </c>
      <c r="AU161" s="127">
        <v>45433</v>
      </c>
      <c r="AV161" s="138">
        <v>45493</v>
      </c>
      <c r="AW161" s="135">
        <v>174412316</v>
      </c>
      <c r="AX161" s="140" t="s">
        <v>1175</v>
      </c>
      <c r="AY161" s="215">
        <v>45483</v>
      </c>
      <c r="AZ161" s="214">
        <v>45848</v>
      </c>
      <c r="BA161" s="213">
        <v>41713624</v>
      </c>
      <c r="BB161" s="142" t="s">
        <v>1428</v>
      </c>
      <c r="BC161" s="143"/>
      <c r="BD161" s="143">
        <v>3105698774</v>
      </c>
      <c r="BE161" s="132" t="s">
        <v>1429</v>
      </c>
      <c r="BF161" s="144" t="s">
        <v>1430</v>
      </c>
      <c r="BG161" s="212">
        <v>80766328</v>
      </c>
      <c r="BH161" s="142" t="s">
        <v>1431</v>
      </c>
      <c r="BI161" s="143">
        <v>3105698774</v>
      </c>
      <c r="BJ161" s="211" t="s">
        <v>1429</v>
      </c>
      <c r="BK161" s="211" t="s">
        <v>1432</v>
      </c>
      <c r="BL161" s="212"/>
      <c r="BM161" s="142"/>
      <c r="BN161" s="143"/>
      <c r="BO161" s="211"/>
      <c r="BP161" s="211"/>
      <c r="BQ161" s="146">
        <v>929</v>
      </c>
      <c r="BR161" s="146"/>
      <c r="BS161" s="211"/>
      <c r="BT161" s="211"/>
      <c r="BU161" s="211" t="s">
        <v>1584</v>
      </c>
      <c r="BV161" s="210"/>
      <c r="BW161" s="209" t="s">
        <v>1583</v>
      </c>
      <c r="BX161" s="209"/>
      <c r="BY161" s="209"/>
      <c r="BZ161" s="209"/>
      <c r="CA161" s="208"/>
      <c r="CB161" s="191" t="s">
        <v>463</v>
      </c>
    </row>
    <row r="162" spans="1:80" ht="14.25" customHeight="1" x14ac:dyDescent="0.3">
      <c r="A162" s="219">
        <v>137</v>
      </c>
      <c r="B162" s="147" t="s">
        <v>463</v>
      </c>
      <c r="C162" s="146">
        <v>933</v>
      </c>
      <c r="D162" s="218" t="s">
        <v>1195</v>
      </c>
      <c r="E162" s="145" t="s">
        <v>462</v>
      </c>
      <c r="F162" s="218">
        <v>79568671</v>
      </c>
      <c r="G162" s="218" t="s">
        <v>1565</v>
      </c>
      <c r="H162" s="218" t="s">
        <v>1640</v>
      </c>
      <c r="I162" s="218">
        <v>3203300733</v>
      </c>
      <c r="J162" s="217">
        <v>43083</v>
      </c>
      <c r="K162" s="129" t="s">
        <v>1110</v>
      </c>
      <c r="L162" s="129" t="s">
        <v>1142</v>
      </c>
      <c r="M162" s="129" t="s">
        <v>1080</v>
      </c>
      <c r="N162" s="130">
        <v>1798</v>
      </c>
      <c r="O162" s="130">
        <v>2019</v>
      </c>
      <c r="P162" s="130">
        <v>2020</v>
      </c>
      <c r="Q162" s="129" t="s">
        <v>537</v>
      </c>
      <c r="R162" s="129" t="s">
        <v>1102</v>
      </c>
      <c r="S162" s="131" t="s">
        <v>1196</v>
      </c>
      <c r="T162" s="132" t="s">
        <v>1197</v>
      </c>
      <c r="U162" s="130">
        <v>7</v>
      </c>
      <c r="V162" s="130">
        <v>7</v>
      </c>
      <c r="W162" s="130">
        <v>5</v>
      </c>
      <c r="X162" s="132" t="s">
        <v>1085</v>
      </c>
      <c r="Y162" s="133">
        <v>43843</v>
      </c>
      <c r="Z162" s="133">
        <v>43826</v>
      </c>
      <c r="AA162" s="132" t="s">
        <v>469</v>
      </c>
      <c r="AB162" s="130">
        <v>10019967716</v>
      </c>
      <c r="AC162" s="134">
        <v>7</v>
      </c>
      <c r="AD162" s="135">
        <v>407176</v>
      </c>
      <c r="AE162" s="130" t="s">
        <v>458</v>
      </c>
      <c r="AF162" s="136">
        <v>45306</v>
      </c>
      <c r="AG162" s="137">
        <v>46037</v>
      </c>
      <c r="AH162" s="135">
        <v>11101000608</v>
      </c>
      <c r="AI162" s="132" t="s">
        <v>459</v>
      </c>
      <c r="AJ162" s="136">
        <v>45347</v>
      </c>
      <c r="AK162" s="138">
        <v>45713</v>
      </c>
      <c r="AL162" s="216">
        <v>13061001309</v>
      </c>
      <c r="AM162" s="129" t="s">
        <v>459</v>
      </c>
      <c r="AN162" s="136">
        <v>45481</v>
      </c>
      <c r="AO162" s="138">
        <v>45846</v>
      </c>
      <c r="AP162" s="139">
        <v>10884600166590</v>
      </c>
      <c r="AQ162" s="211" t="s">
        <v>460</v>
      </c>
      <c r="AR162" s="136">
        <v>45287</v>
      </c>
      <c r="AS162" s="137">
        <v>45652</v>
      </c>
      <c r="AT162" s="140" t="s">
        <v>1105</v>
      </c>
      <c r="AU162" s="127">
        <v>45377</v>
      </c>
      <c r="AV162" s="138">
        <v>45437</v>
      </c>
      <c r="AW162" s="135">
        <v>170615527</v>
      </c>
      <c r="AX162" s="140" t="s">
        <v>1105</v>
      </c>
      <c r="AY162" s="215">
        <v>45287</v>
      </c>
      <c r="AZ162" s="214">
        <v>45653</v>
      </c>
      <c r="BA162" s="213">
        <v>41349718</v>
      </c>
      <c r="BB162" s="142" t="s">
        <v>1198</v>
      </c>
      <c r="BC162" s="143"/>
      <c r="BD162" s="143">
        <v>3132213088</v>
      </c>
      <c r="BE162" s="132" t="s">
        <v>1199</v>
      </c>
      <c r="BF162" s="144" t="s">
        <v>1200</v>
      </c>
      <c r="BG162" s="212"/>
      <c r="BH162" s="142"/>
      <c r="BI162" s="143"/>
      <c r="BJ162" s="211"/>
      <c r="BK162" s="211"/>
      <c r="BL162" s="212"/>
      <c r="BM162" s="142"/>
      <c r="BN162" s="143"/>
      <c r="BO162" s="211"/>
      <c r="BP162" s="211"/>
      <c r="BQ162" s="146">
        <v>933</v>
      </c>
      <c r="BR162" s="146"/>
      <c r="BS162" s="211"/>
      <c r="BT162" s="211"/>
      <c r="BU162" s="211" t="s">
        <v>1584</v>
      </c>
      <c r="BV162" s="210"/>
      <c r="BW162" s="209" t="s">
        <v>1583</v>
      </c>
      <c r="BX162" s="209"/>
      <c r="BY162" s="209"/>
      <c r="BZ162" s="209"/>
      <c r="CA162" s="208"/>
      <c r="CB162" s="191" t="s">
        <v>463</v>
      </c>
    </row>
    <row r="163" spans="1:80" ht="14.25" customHeight="1" x14ac:dyDescent="0.3">
      <c r="A163" s="219">
        <v>138</v>
      </c>
      <c r="B163" s="147" t="s">
        <v>463</v>
      </c>
      <c r="C163" s="146">
        <v>936</v>
      </c>
      <c r="D163" s="218" t="s">
        <v>1201</v>
      </c>
      <c r="E163" s="145" t="s">
        <v>462</v>
      </c>
      <c r="F163" s="218">
        <v>1033737315</v>
      </c>
      <c r="G163" s="218" t="s">
        <v>1639</v>
      </c>
      <c r="H163" s="218" t="s">
        <v>1638</v>
      </c>
      <c r="I163" s="218">
        <v>3208656992</v>
      </c>
      <c r="J163" s="217">
        <v>45119</v>
      </c>
      <c r="K163" s="129" t="s">
        <v>517</v>
      </c>
      <c r="L163" s="129" t="s">
        <v>1134</v>
      </c>
      <c r="M163" s="129" t="s">
        <v>1080</v>
      </c>
      <c r="N163" s="130">
        <v>1599</v>
      </c>
      <c r="O163" s="130">
        <v>2019</v>
      </c>
      <c r="P163" s="130">
        <v>2020</v>
      </c>
      <c r="Q163" s="129" t="s">
        <v>1202</v>
      </c>
      <c r="R163" s="168" t="s">
        <v>1102</v>
      </c>
      <c r="S163" s="131" t="s">
        <v>1203</v>
      </c>
      <c r="T163" s="169" t="s">
        <v>1204</v>
      </c>
      <c r="U163" s="130">
        <v>5</v>
      </c>
      <c r="V163" s="130">
        <v>5</v>
      </c>
      <c r="W163" s="130">
        <v>5</v>
      </c>
      <c r="X163" s="132" t="s">
        <v>1085</v>
      </c>
      <c r="Y163" s="133">
        <v>43720</v>
      </c>
      <c r="Z163" s="133">
        <v>43713</v>
      </c>
      <c r="AA163" s="132" t="s">
        <v>469</v>
      </c>
      <c r="AB163" s="130">
        <v>10019149643</v>
      </c>
      <c r="AC163" s="134">
        <v>5</v>
      </c>
      <c r="AD163" s="135">
        <v>386654</v>
      </c>
      <c r="AE163" s="130" t="s">
        <v>458</v>
      </c>
      <c r="AF163" s="136">
        <v>45226</v>
      </c>
      <c r="AG163" s="137">
        <v>45957</v>
      </c>
      <c r="AH163" s="135">
        <v>11101000608</v>
      </c>
      <c r="AI163" s="132" t="s">
        <v>459</v>
      </c>
      <c r="AJ163" s="136">
        <v>45347</v>
      </c>
      <c r="AK163" s="138">
        <v>45713</v>
      </c>
      <c r="AL163" s="216">
        <v>13061001309</v>
      </c>
      <c r="AM163" s="129" t="s">
        <v>459</v>
      </c>
      <c r="AN163" s="136">
        <v>45481</v>
      </c>
      <c r="AO163" s="138">
        <v>45846</v>
      </c>
      <c r="AP163" s="139">
        <v>9310007914902</v>
      </c>
      <c r="AQ163" s="211" t="s">
        <v>484</v>
      </c>
      <c r="AR163" s="136">
        <v>45518</v>
      </c>
      <c r="AS163" s="137">
        <v>45899</v>
      </c>
      <c r="AT163" s="140" t="s">
        <v>680</v>
      </c>
      <c r="AU163" s="127">
        <v>45428</v>
      </c>
      <c r="AV163" s="138">
        <v>45488</v>
      </c>
      <c r="AW163" s="135">
        <v>168204291</v>
      </c>
      <c r="AX163" s="140" t="s">
        <v>522</v>
      </c>
      <c r="AY163" s="215">
        <v>45174</v>
      </c>
      <c r="AZ163" s="214">
        <v>45540</v>
      </c>
      <c r="BA163" s="213">
        <v>1010211607</v>
      </c>
      <c r="BB163" s="142" t="s">
        <v>1205</v>
      </c>
      <c r="BC163" s="143"/>
      <c r="BD163" s="143">
        <v>3123814157</v>
      </c>
      <c r="BE163" s="132" t="s">
        <v>1206</v>
      </c>
      <c r="BF163" s="144" t="s">
        <v>577</v>
      </c>
      <c r="BG163" s="212"/>
      <c r="BH163" s="142"/>
      <c r="BI163" s="143"/>
      <c r="BJ163" s="211"/>
      <c r="BK163" s="211"/>
      <c r="BL163" s="212"/>
      <c r="BM163" s="142"/>
      <c r="BN163" s="143"/>
      <c r="BO163" s="211"/>
      <c r="BP163" s="211"/>
      <c r="BQ163" s="146">
        <v>936</v>
      </c>
      <c r="BR163" s="146"/>
      <c r="BS163" s="211"/>
      <c r="BT163" s="211"/>
      <c r="BU163" s="211" t="s">
        <v>1584</v>
      </c>
      <c r="BV163" s="210"/>
      <c r="BW163" s="209" t="s">
        <v>1583</v>
      </c>
      <c r="BX163" s="209"/>
      <c r="BY163" s="209"/>
      <c r="BZ163" s="209"/>
      <c r="CA163" s="208"/>
      <c r="CB163" s="191" t="s">
        <v>463</v>
      </c>
    </row>
    <row r="164" spans="1:80" ht="14.25" customHeight="1" x14ac:dyDescent="0.3">
      <c r="A164" s="219">
        <v>139</v>
      </c>
      <c r="B164" s="147" t="s">
        <v>463</v>
      </c>
      <c r="C164" s="146">
        <v>939</v>
      </c>
      <c r="D164" s="218" t="s">
        <v>1207</v>
      </c>
      <c r="E164" s="145" t="s">
        <v>462</v>
      </c>
      <c r="F164" s="218">
        <v>11365790</v>
      </c>
      <c r="G164" s="218" t="s">
        <v>1637</v>
      </c>
      <c r="H164" s="218" t="e">
        <v>#N/A</v>
      </c>
      <c r="I164" s="218">
        <v>3134342324</v>
      </c>
      <c r="J164" s="217"/>
      <c r="K164" s="129" t="s">
        <v>517</v>
      </c>
      <c r="L164" s="129" t="s">
        <v>1208</v>
      </c>
      <c r="M164" s="129" t="s">
        <v>1080</v>
      </c>
      <c r="N164" s="130">
        <v>1998</v>
      </c>
      <c r="O164" s="130">
        <v>2018</v>
      </c>
      <c r="P164" s="130">
        <v>2018</v>
      </c>
      <c r="Q164" s="129" t="s">
        <v>519</v>
      </c>
      <c r="R164" s="129" t="s">
        <v>1082</v>
      </c>
      <c r="S164" s="131" t="s">
        <v>1209</v>
      </c>
      <c r="T164" s="132" t="s">
        <v>1210</v>
      </c>
      <c r="U164" s="130">
        <v>5</v>
      </c>
      <c r="V164" s="130">
        <v>5</v>
      </c>
      <c r="W164" s="130">
        <v>5</v>
      </c>
      <c r="X164" s="132" t="s">
        <v>1085</v>
      </c>
      <c r="Y164" s="133">
        <v>43213</v>
      </c>
      <c r="Z164" s="133">
        <v>43174</v>
      </c>
      <c r="AA164" s="132" t="s">
        <v>576</v>
      </c>
      <c r="AB164" s="130">
        <v>10015754433</v>
      </c>
      <c r="AC164" s="134">
        <v>5</v>
      </c>
      <c r="AD164" s="135">
        <v>441376</v>
      </c>
      <c r="AE164" s="130" t="s">
        <v>458</v>
      </c>
      <c r="AF164" s="136">
        <v>45532</v>
      </c>
      <c r="AG164" s="137">
        <v>46231</v>
      </c>
      <c r="AH164" s="135">
        <v>11101000608</v>
      </c>
      <c r="AI164" s="132" t="s">
        <v>459</v>
      </c>
      <c r="AJ164" s="136">
        <v>45347</v>
      </c>
      <c r="AK164" s="138">
        <v>45713</v>
      </c>
      <c r="AL164" s="216">
        <v>13061001309</v>
      </c>
      <c r="AM164" s="129" t="s">
        <v>459</v>
      </c>
      <c r="AN164" s="136">
        <v>45481</v>
      </c>
      <c r="AO164" s="138">
        <v>45846</v>
      </c>
      <c r="AP164" s="139">
        <v>1508005615596000</v>
      </c>
      <c r="AQ164" s="211" t="s">
        <v>539</v>
      </c>
      <c r="AR164" s="136">
        <v>45336</v>
      </c>
      <c r="AS164" s="137">
        <v>45701</v>
      </c>
      <c r="AT164" s="140"/>
      <c r="AU164" s="136" t="s">
        <v>1593</v>
      </c>
      <c r="AV164" s="138" t="s">
        <v>1593</v>
      </c>
      <c r="AW164" s="135">
        <v>172314347</v>
      </c>
      <c r="AX164" s="140" t="s">
        <v>1211</v>
      </c>
      <c r="AY164" s="215">
        <v>45362</v>
      </c>
      <c r="AZ164" s="214">
        <v>45727</v>
      </c>
      <c r="BA164" s="236">
        <v>1032385689</v>
      </c>
      <c r="BB164" s="142" t="s">
        <v>1212</v>
      </c>
      <c r="BC164" s="143">
        <v>3132204029</v>
      </c>
      <c r="BD164" s="143">
        <v>3132204029</v>
      </c>
      <c r="BE164" s="132" t="s">
        <v>1213</v>
      </c>
      <c r="BF164" s="144" t="s">
        <v>1214</v>
      </c>
      <c r="BG164" s="212">
        <v>1072072602</v>
      </c>
      <c r="BH164" s="142" t="s">
        <v>1215</v>
      </c>
      <c r="BI164" s="143">
        <v>3176481665</v>
      </c>
      <c r="BJ164" s="132" t="s">
        <v>1216</v>
      </c>
      <c r="BK164" s="144" t="s">
        <v>1217</v>
      </c>
      <c r="BL164" s="212"/>
      <c r="BM164" s="142"/>
      <c r="BN164" s="143"/>
      <c r="BO164" s="211"/>
      <c r="BP164" s="211"/>
      <c r="BQ164" s="146">
        <v>939</v>
      </c>
      <c r="BR164" s="146"/>
      <c r="BS164" s="211"/>
      <c r="BT164" s="211"/>
      <c r="BU164" s="211" t="s">
        <v>1584</v>
      </c>
      <c r="BV164" s="210"/>
      <c r="BW164" s="209" t="s">
        <v>1600</v>
      </c>
      <c r="BX164" s="209"/>
      <c r="BY164" s="209"/>
      <c r="BZ164" s="209"/>
      <c r="CA164" s="208"/>
      <c r="CB164" s="191" t="s">
        <v>463</v>
      </c>
    </row>
    <row r="165" spans="1:80" ht="15" customHeight="1" x14ac:dyDescent="0.3">
      <c r="A165" s="219">
        <v>140</v>
      </c>
      <c r="B165" s="147" t="s">
        <v>463</v>
      </c>
      <c r="C165" s="146">
        <v>940</v>
      </c>
      <c r="D165" s="218" t="s">
        <v>1218</v>
      </c>
      <c r="E165" s="145" t="s">
        <v>591</v>
      </c>
      <c r="F165" s="218">
        <v>19385500</v>
      </c>
      <c r="G165" s="218" t="s">
        <v>1636</v>
      </c>
      <c r="H165" s="218" t="s">
        <v>1635</v>
      </c>
      <c r="I165" s="218">
        <v>3103348939</v>
      </c>
      <c r="J165" s="217">
        <v>42339</v>
      </c>
      <c r="K165" s="129" t="s">
        <v>646</v>
      </c>
      <c r="L165" s="129" t="s">
        <v>1219</v>
      </c>
      <c r="M165" s="129" t="s">
        <v>1080</v>
      </c>
      <c r="N165" s="130">
        <v>1580</v>
      </c>
      <c r="O165" s="130">
        <v>2020</v>
      </c>
      <c r="P165" s="130">
        <v>2021</v>
      </c>
      <c r="Q165" s="129" t="s">
        <v>537</v>
      </c>
      <c r="R165" s="129" t="s">
        <v>1102</v>
      </c>
      <c r="S165" s="131" t="s">
        <v>1220</v>
      </c>
      <c r="T165" s="132" t="s">
        <v>1221</v>
      </c>
      <c r="U165" s="130">
        <v>5</v>
      </c>
      <c r="V165" s="162">
        <v>5</v>
      </c>
      <c r="W165" s="130">
        <v>5</v>
      </c>
      <c r="X165" s="132" t="s">
        <v>1222</v>
      </c>
      <c r="Y165" s="133">
        <v>44111</v>
      </c>
      <c r="Z165" s="133">
        <v>44098</v>
      </c>
      <c r="AA165" s="132" t="s">
        <v>576</v>
      </c>
      <c r="AB165" s="132">
        <v>10022427345</v>
      </c>
      <c r="AC165" s="134">
        <v>5</v>
      </c>
      <c r="AD165" s="135">
        <v>328112</v>
      </c>
      <c r="AE165" s="130" t="s">
        <v>458</v>
      </c>
      <c r="AF165" s="136">
        <v>44858</v>
      </c>
      <c r="AG165" s="137">
        <v>45589</v>
      </c>
      <c r="AH165" s="135">
        <v>11101000608</v>
      </c>
      <c r="AI165" s="132" t="s">
        <v>459</v>
      </c>
      <c r="AJ165" s="136">
        <v>45347</v>
      </c>
      <c r="AK165" s="138">
        <v>45713</v>
      </c>
      <c r="AL165" s="216">
        <v>13061001309</v>
      </c>
      <c r="AM165" s="129" t="s">
        <v>459</v>
      </c>
      <c r="AN165" s="136">
        <v>45481</v>
      </c>
      <c r="AO165" s="138">
        <v>45846</v>
      </c>
      <c r="AP165" s="139">
        <v>9310008488201</v>
      </c>
      <c r="AQ165" s="211" t="s">
        <v>484</v>
      </c>
      <c r="AR165" s="136">
        <v>45193</v>
      </c>
      <c r="AS165" s="137">
        <v>45558</v>
      </c>
      <c r="AT165" s="140" t="s">
        <v>485</v>
      </c>
      <c r="AU165" s="137">
        <v>45430</v>
      </c>
      <c r="AV165" s="138">
        <v>45490</v>
      </c>
      <c r="AW165" s="135">
        <v>168643998</v>
      </c>
      <c r="AX165" s="140" t="s">
        <v>709</v>
      </c>
      <c r="AY165" s="215">
        <v>45195</v>
      </c>
      <c r="AZ165" s="214">
        <v>45561</v>
      </c>
      <c r="BA165" s="302">
        <v>52493549</v>
      </c>
      <c r="BB165" s="153" t="s">
        <v>589</v>
      </c>
      <c r="BC165" s="143">
        <v>3118830</v>
      </c>
      <c r="BD165" s="143">
        <v>3203001319</v>
      </c>
      <c r="BE165" s="132" t="s">
        <v>513</v>
      </c>
      <c r="BF165" s="144" t="s">
        <v>590</v>
      </c>
      <c r="BG165" s="212">
        <v>41493760</v>
      </c>
      <c r="BH165" s="142" t="s">
        <v>1634</v>
      </c>
      <c r="BI165" s="143">
        <v>3203001319</v>
      </c>
      <c r="BJ165" s="211" t="s">
        <v>513</v>
      </c>
      <c r="BK165" s="211" t="s">
        <v>590</v>
      </c>
      <c r="BL165" s="212"/>
      <c r="BM165" s="142"/>
      <c r="BN165" s="143"/>
      <c r="BO165" s="211"/>
      <c r="BP165" s="211"/>
      <c r="BQ165" s="146">
        <v>940</v>
      </c>
      <c r="BR165" s="146"/>
      <c r="BS165" s="211" t="s">
        <v>1587</v>
      </c>
      <c r="BT165" s="211"/>
      <c r="BU165" s="211" t="s">
        <v>1584</v>
      </c>
      <c r="BV165" s="210">
        <v>44829</v>
      </c>
      <c r="BW165" s="209" t="s">
        <v>1583</v>
      </c>
      <c r="BX165" s="209"/>
      <c r="BY165" s="209"/>
      <c r="BZ165" s="209"/>
      <c r="CA165" s="208"/>
      <c r="CB165" s="191" t="s">
        <v>463</v>
      </c>
    </row>
    <row r="166" spans="1:80" ht="14.25" customHeight="1" x14ac:dyDescent="0.3">
      <c r="A166" s="219">
        <v>141</v>
      </c>
      <c r="B166" s="147" t="s">
        <v>463</v>
      </c>
      <c r="C166" s="146">
        <v>941</v>
      </c>
      <c r="D166" s="218" t="s">
        <v>1223</v>
      </c>
      <c r="E166" s="145" t="s">
        <v>462</v>
      </c>
      <c r="F166" s="218">
        <v>11185224</v>
      </c>
      <c r="G166" s="218" t="s">
        <v>1633</v>
      </c>
      <c r="H166" s="218" t="s">
        <v>1632</v>
      </c>
      <c r="I166" s="218">
        <v>3103280923</v>
      </c>
      <c r="J166" s="217">
        <v>45277</v>
      </c>
      <c r="K166" s="129" t="s">
        <v>1110</v>
      </c>
      <c r="L166" s="129" t="s">
        <v>1224</v>
      </c>
      <c r="M166" s="129" t="s">
        <v>866</v>
      </c>
      <c r="N166" s="130">
        <v>1499</v>
      </c>
      <c r="O166" s="130">
        <v>2023</v>
      </c>
      <c r="P166" s="130">
        <v>2023</v>
      </c>
      <c r="Q166" s="129" t="s">
        <v>537</v>
      </c>
      <c r="R166" s="129" t="s">
        <v>1102</v>
      </c>
      <c r="S166" s="131" t="s">
        <v>1225</v>
      </c>
      <c r="T166" s="132" t="s">
        <v>1226</v>
      </c>
      <c r="U166" s="130">
        <v>8</v>
      </c>
      <c r="V166" s="130">
        <v>8</v>
      </c>
      <c r="W166" s="130">
        <v>3</v>
      </c>
      <c r="X166" s="132" t="s">
        <v>1085</v>
      </c>
      <c r="Y166" s="133">
        <v>44698</v>
      </c>
      <c r="Z166" s="133">
        <v>44563</v>
      </c>
      <c r="AA166" s="132" t="s">
        <v>457</v>
      </c>
      <c r="AB166" s="130">
        <v>10026156484</v>
      </c>
      <c r="AC166" s="134">
        <v>8</v>
      </c>
      <c r="AD166" s="135">
        <v>433870</v>
      </c>
      <c r="AE166" s="130" t="s">
        <v>458</v>
      </c>
      <c r="AF166" s="136">
        <v>45472</v>
      </c>
      <c r="AG166" s="137">
        <v>46202</v>
      </c>
      <c r="AH166" s="135">
        <v>11101000608</v>
      </c>
      <c r="AI166" s="132" t="s">
        <v>459</v>
      </c>
      <c r="AJ166" s="136">
        <v>45347</v>
      </c>
      <c r="AK166" s="138">
        <v>45713</v>
      </c>
      <c r="AL166" s="216">
        <v>13061001309</v>
      </c>
      <c r="AM166" s="129" t="s">
        <v>459</v>
      </c>
      <c r="AN166" s="136">
        <v>45481</v>
      </c>
      <c r="AO166" s="138">
        <v>45846</v>
      </c>
      <c r="AP166" s="139">
        <v>4308005398101000</v>
      </c>
      <c r="AQ166" s="211" t="s">
        <v>539</v>
      </c>
      <c r="AR166" s="136">
        <v>45443</v>
      </c>
      <c r="AS166" s="137">
        <v>45807</v>
      </c>
      <c r="AT166" s="140" t="s">
        <v>471</v>
      </c>
      <c r="AU166" s="127">
        <v>45442</v>
      </c>
      <c r="AV166" s="138">
        <v>45502</v>
      </c>
      <c r="AW166" s="135">
        <v>173517832</v>
      </c>
      <c r="AX166" s="140" t="s">
        <v>673</v>
      </c>
      <c r="AY166" s="215">
        <v>45442</v>
      </c>
      <c r="AZ166" s="214">
        <v>45807</v>
      </c>
      <c r="BA166" s="213">
        <v>39546044</v>
      </c>
      <c r="BB166" s="142" t="s">
        <v>1227</v>
      </c>
      <c r="BC166" s="143"/>
      <c r="BD166" s="143">
        <v>3105549143</v>
      </c>
      <c r="BE166" s="132" t="s">
        <v>1228</v>
      </c>
      <c r="BF166" s="144" t="s">
        <v>1229</v>
      </c>
      <c r="BG166" s="212"/>
      <c r="BH166" s="142"/>
      <c r="BI166" s="143"/>
      <c r="BJ166" s="211"/>
      <c r="BK166" s="211" t="s">
        <v>1230</v>
      </c>
      <c r="BL166" s="212"/>
      <c r="BM166" s="142"/>
      <c r="BN166" s="143"/>
      <c r="BO166" s="211"/>
      <c r="BP166" s="211"/>
      <c r="BQ166" s="146">
        <v>941</v>
      </c>
      <c r="BR166" s="146"/>
      <c r="BS166" s="211"/>
      <c r="BT166" s="211"/>
      <c r="BU166" s="211" t="s">
        <v>1584</v>
      </c>
      <c r="BV166" s="210"/>
      <c r="BW166" s="209" t="s">
        <v>1583</v>
      </c>
      <c r="BX166" s="209"/>
      <c r="BY166" s="209"/>
      <c r="BZ166" s="209"/>
      <c r="CA166" s="208"/>
      <c r="CB166" s="191" t="s">
        <v>463</v>
      </c>
    </row>
    <row r="167" spans="1:80" ht="15" customHeight="1" x14ac:dyDescent="0.3">
      <c r="A167" s="219">
        <v>143</v>
      </c>
      <c r="B167" s="147" t="s">
        <v>463</v>
      </c>
      <c r="C167" s="146">
        <v>944</v>
      </c>
      <c r="D167" s="218" t="s">
        <v>1241</v>
      </c>
      <c r="E167" s="145" t="s">
        <v>462</v>
      </c>
      <c r="F167" s="218">
        <v>79574815</v>
      </c>
      <c r="G167" s="218" t="s">
        <v>1631</v>
      </c>
      <c r="H167" s="218" t="s">
        <v>1630</v>
      </c>
      <c r="I167" s="218">
        <v>3233938655</v>
      </c>
      <c r="J167" s="217">
        <v>45470</v>
      </c>
      <c r="K167" s="129" t="s">
        <v>1110</v>
      </c>
      <c r="L167" s="129" t="s">
        <v>1224</v>
      </c>
      <c r="M167" s="129" t="s">
        <v>866</v>
      </c>
      <c r="N167" s="130">
        <v>1499</v>
      </c>
      <c r="O167" s="130">
        <v>2022</v>
      </c>
      <c r="P167" s="130">
        <v>2023</v>
      </c>
      <c r="Q167" s="129" t="s">
        <v>537</v>
      </c>
      <c r="R167" s="129" t="s">
        <v>1102</v>
      </c>
      <c r="S167" s="131" t="s">
        <v>1242</v>
      </c>
      <c r="T167" s="132" t="s">
        <v>1243</v>
      </c>
      <c r="U167" s="130">
        <v>9</v>
      </c>
      <c r="V167" s="130">
        <v>9</v>
      </c>
      <c r="W167" s="130">
        <v>5</v>
      </c>
      <c r="X167" s="132" t="s">
        <v>1085</v>
      </c>
      <c r="Y167" s="133">
        <v>44881</v>
      </c>
      <c r="Z167" s="133">
        <v>44889</v>
      </c>
      <c r="AA167" s="132" t="s">
        <v>457</v>
      </c>
      <c r="AB167" s="130">
        <v>10027795751</v>
      </c>
      <c r="AC167" s="134">
        <v>9</v>
      </c>
      <c r="AD167" s="135">
        <v>339229</v>
      </c>
      <c r="AE167" s="130" t="s">
        <v>458</v>
      </c>
      <c r="AF167" s="136">
        <v>44916</v>
      </c>
      <c r="AG167" s="137">
        <v>45647</v>
      </c>
      <c r="AH167" s="135">
        <v>11101000608</v>
      </c>
      <c r="AI167" s="132" t="s">
        <v>459</v>
      </c>
      <c r="AJ167" s="136">
        <v>45347</v>
      </c>
      <c r="AK167" s="138">
        <v>45713</v>
      </c>
      <c r="AL167" s="216">
        <v>13061001309</v>
      </c>
      <c r="AM167" s="129" t="s">
        <v>459</v>
      </c>
      <c r="AN167" s="136">
        <v>45481</v>
      </c>
      <c r="AO167" s="138">
        <v>45846</v>
      </c>
      <c r="AP167" s="139">
        <v>5131100315202</v>
      </c>
      <c r="AQ167" s="211" t="s">
        <v>484</v>
      </c>
      <c r="AR167" s="136">
        <v>45253</v>
      </c>
      <c r="AS167" s="137">
        <v>45618</v>
      </c>
      <c r="AT167" s="140"/>
      <c r="AU167" s="127">
        <v>45428</v>
      </c>
      <c r="AV167" s="138">
        <v>45488</v>
      </c>
      <c r="AW167" s="135" t="s">
        <v>809</v>
      </c>
      <c r="AX167" s="140" t="s">
        <v>809</v>
      </c>
      <c r="AY167" s="215">
        <v>44889</v>
      </c>
      <c r="AZ167" s="214">
        <v>45620</v>
      </c>
      <c r="BA167" s="235">
        <v>1032385139</v>
      </c>
      <c r="BB167" s="142" t="s">
        <v>1244</v>
      </c>
      <c r="BC167" s="143"/>
      <c r="BD167" s="143">
        <v>3103197567</v>
      </c>
      <c r="BE167" s="142" t="s">
        <v>1245</v>
      </c>
      <c r="BF167" s="144" t="s">
        <v>1246</v>
      </c>
      <c r="BG167" s="212"/>
      <c r="BH167" s="142"/>
      <c r="BI167" s="143"/>
      <c r="BJ167" s="211"/>
      <c r="BK167" s="211"/>
      <c r="BL167" s="212"/>
      <c r="BM167" s="142"/>
      <c r="BN167" s="143"/>
      <c r="BO167" s="211"/>
      <c r="BP167" s="211"/>
      <c r="BQ167" s="146">
        <v>944</v>
      </c>
      <c r="BR167" s="146"/>
      <c r="BS167" s="211"/>
      <c r="BT167" s="211"/>
      <c r="BU167" s="211"/>
      <c r="BV167" s="210"/>
      <c r="BW167" s="209" t="s">
        <v>1583</v>
      </c>
      <c r="BX167" s="209"/>
      <c r="BY167" s="209"/>
      <c r="BZ167" s="209"/>
      <c r="CA167" s="208"/>
      <c r="CB167" s="191" t="s">
        <v>463</v>
      </c>
    </row>
    <row r="168" spans="1:80" ht="13.5" customHeight="1" x14ac:dyDescent="0.3">
      <c r="A168" s="219">
        <v>164</v>
      </c>
      <c r="B168" s="147" t="s">
        <v>1367</v>
      </c>
      <c r="C168" s="146">
        <v>946</v>
      </c>
      <c r="D168" s="218" t="s">
        <v>1361</v>
      </c>
      <c r="E168" s="145" t="s">
        <v>462</v>
      </c>
      <c r="F168" s="218">
        <v>6014413</v>
      </c>
      <c r="G168" s="218" t="s">
        <v>1629</v>
      </c>
      <c r="H168" s="218" t="s">
        <v>1628</v>
      </c>
      <c r="I168" s="218">
        <v>3115261126</v>
      </c>
      <c r="J168" s="217">
        <v>45107</v>
      </c>
      <c r="K168" s="129" t="s">
        <v>517</v>
      </c>
      <c r="L168" s="129" t="s">
        <v>1134</v>
      </c>
      <c r="M168" s="129" t="s">
        <v>1080</v>
      </c>
      <c r="N168" s="130">
        <v>1599</v>
      </c>
      <c r="O168" s="130">
        <v>2023</v>
      </c>
      <c r="P168" s="130">
        <v>2024</v>
      </c>
      <c r="Q168" s="129" t="s">
        <v>537</v>
      </c>
      <c r="R168" s="129" t="s">
        <v>1102</v>
      </c>
      <c r="S168" s="131" t="s">
        <v>1362</v>
      </c>
      <c r="T168" s="132" t="s">
        <v>1363</v>
      </c>
      <c r="U168" s="130">
        <v>4</v>
      </c>
      <c r="V168" s="130">
        <v>5</v>
      </c>
      <c r="W168" s="130">
        <v>4</v>
      </c>
      <c r="X168" s="132" t="s">
        <v>1085</v>
      </c>
      <c r="Y168" s="133">
        <v>44986</v>
      </c>
      <c r="Z168" s="133">
        <v>44967</v>
      </c>
      <c r="AA168" s="132" t="s">
        <v>457</v>
      </c>
      <c r="AB168" s="130">
        <v>10028393429</v>
      </c>
      <c r="AC168" s="134">
        <v>5</v>
      </c>
      <c r="AD168" s="135">
        <v>351282</v>
      </c>
      <c r="AE168" s="130" t="s">
        <v>458</v>
      </c>
      <c r="AF168" s="136">
        <v>44986</v>
      </c>
      <c r="AG168" s="137">
        <v>45717</v>
      </c>
      <c r="AH168" s="135">
        <v>11101000608</v>
      </c>
      <c r="AI168" s="132" t="s">
        <v>459</v>
      </c>
      <c r="AJ168" s="136">
        <v>45347</v>
      </c>
      <c r="AK168" s="138">
        <v>45713</v>
      </c>
      <c r="AL168" s="216">
        <v>13061001309</v>
      </c>
      <c r="AM168" s="129" t="s">
        <v>459</v>
      </c>
      <c r="AN168" s="136">
        <v>45481</v>
      </c>
      <c r="AO168" s="138">
        <v>45846</v>
      </c>
      <c r="AP168" s="139">
        <v>87518765</v>
      </c>
      <c r="AQ168" s="211" t="s">
        <v>470</v>
      </c>
      <c r="AR168" s="136">
        <v>45322</v>
      </c>
      <c r="AS168" s="137">
        <v>45687</v>
      </c>
      <c r="AT168" s="140" t="s">
        <v>809</v>
      </c>
      <c r="AU168" s="127">
        <v>45428</v>
      </c>
      <c r="AV168" s="138">
        <v>45488</v>
      </c>
      <c r="AW168" s="135" t="s">
        <v>809</v>
      </c>
      <c r="AX168" s="140" t="s">
        <v>809</v>
      </c>
      <c r="AY168" s="215">
        <v>44967</v>
      </c>
      <c r="AZ168" s="214">
        <v>45687</v>
      </c>
      <c r="BA168" s="213">
        <v>1007392795</v>
      </c>
      <c r="BB168" s="142" t="s">
        <v>1364</v>
      </c>
      <c r="BC168" s="143">
        <v>3138712892</v>
      </c>
      <c r="BD168" s="143">
        <v>3138712892</v>
      </c>
      <c r="BE168" s="132" t="s">
        <v>1365</v>
      </c>
      <c r="BF168" s="144" t="s">
        <v>1366</v>
      </c>
      <c r="BG168" s="212"/>
      <c r="BH168" s="142"/>
      <c r="BI168" s="143"/>
      <c r="BJ168" s="211"/>
      <c r="BK168" s="211"/>
      <c r="BL168" s="212"/>
      <c r="BM168" s="142"/>
      <c r="BN168" s="143"/>
      <c r="BO168" s="211"/>
      <c r="BP168" s="211"/>
      <c r="BQ168" s="146">
        <v>946</v>
      </c>
      <c r="BR168" s="146"/>
      <c r="BS168" s="211"/>
      <c r="BT168" s="211"/>
      <c r="BU168" s="211"/>
      <c r="BV168" s="210"/>
      <c r="BW168" s="209" t="s">
        <v>1583</v>
      </c>
      <c r="BX168" s="209"/>
      <c r="BY168" s="209"/>
      <c r="BZ168" s="209"/>
      <c r="CA168" s="208"/>
      <c r="CB168" s="191" t="s">
        <v>463</v>
      </c>
    </row>
    <row r="169" spans="1:80" ht="13.5" customHeight="1" x14ac:dyDescent="0.3">
      <c r="A169" s="219">
        <v>170</v>
      </c>
      <c r="B169" s="147" t="s">
        <v>463</v>
      </c>
      <c r="C169" s="146">
        <v>948</v>
      </c>
      <c r="D169" s="218" t="s">
        <v>1382</v>
      </c>
      <c r="E169" s="145" t="s">
        <v>591</v>
      </c>
      <c r="F169" s="218">
        <v>79881386</v>
      </c>
      <c r="G169" s="218" t="s">
        <v>1627</v>
      </c>
      <c r="H169" s="218" t="s">
        <v>1626</v>
      </c>
      <c r="I169" s="218">
        <v>3124480396</v>
      </c>
      <c r="J169" s="217">
        <v>43252</v>
      </c>
      <c r="K169" s="129" t="s">
        <v>517</v>
      </c>
      <c r="L169" s="129" t="s">
        <v>1383</v>
      </c>
      <c r="M169" s="129" t="s">
        <v>1080</v>
      </c>
      <c r="N169" s="130">
        <v>1598</v>
      </c>
      <c r="O169" s="130">
        <v>2012</v>
      </c>
      <c r="P169" s="130">
        <v>2013</v>
      </c>
      <c r="Q169" s="129" t="s">
        <v>1081</v>
      </c>
      <c r="R169" s="129" t="s">
        <v>1102</v>
      </c>
      <c r="S169" s="131" t="s">
        <v>1384</v>
      </c>
      <c r="T169" s="132" t="s">
        <v>1385</v>
      </c>
      <c r="U169" s="130">
        <v>4</v>
      </c>
      <c r="V169" s="130">
        <v>4</v>
      </c>
      <c r="W169" s="130">
        <v>4</v>
      </c>
      <c r="X169" s="132" t="s">
        <v>1085</v>
      </c>
      <c r="Y169" s="133">
        <v>45064</v>
      </c>
      <c r="Z169" s="133">
        <v>41136</v>
      </c>
      <c r="AA169" s="132" t="s">
        <v>457</v>
      </c>
      <c r="AB169" s="130">
        <v>10021171599</v>
      </c>
      <c r="AC169" s="134">
        <v>5</v>
      </c>
      <c r="AD169" s="135">
        <v>365484</v>
      </c>
      <c r="AE169" s="130" t="s">
        <v>458</v>
      </c>
      <c r="AF169" s="136">
        <v>45064</v>
      </c>
      <c r="AG169" s="137">
        <v>45795</v>
      </c>
      <c r="AH169" s="135">
        <v>11101000608</v>
      </c>
      <c r="AI169" s="132" t="s">
        <v>459</v>
      </c>
      <c r="AJ169" s="136">
        <v>45347</v>
      </c>
      <c r="AK169" s="138">
        <v>45713</v>
      </c>
      <c r="AL169" s="216">
        <v>13061001309</v>
      </c>
      <c r="AM169" s="129" t="s">
        <v>459</v>
      </c>
      <c r="AN169" s="136">
        <v>45481</v>
      </c>
      <c r="AO169" s="138">
        <v>45846</v>
      </c>
      <c r="AP169" s="139">
        <v>36565571</v>
      </c>
      <c r="AQ169" s="211" t="s">
        <v>700</v>
      </c>
      <c r="AR169" s="136">
        <v>45221</v>
      </c>
      <c r="AS169" s="137">
        <v>45586</v>
      </c>
      <c r="AT169" s="140" t="s">
        <v>472</v>
      </c>
      <c r="AU169" s="127">
        <v>45451</v>
      </c>
      <c r="AV169" s="138">
        <v>45511</v>
      </c>
      <c r="AW169" s="135">
        <v>169098058</v>
      </c>
      <c r="AX169" s="140" t="s">
        <v>1343</v>
      </c>
      <c r="AY169" s="215">
        <v>45229</v>
      </c>
      <c r="AZ169" s="214">
        <v>45595</v>
      </c>
      <c r="BA169" s="213">
        <v>52812242</v>
      </c>
      <c r="BB169" s="142" t="s">
        <v>1386</v>
      </c>
      <c r="BC169" s="143">
        <v>3118830</v>
      </c>
      <c r="BD169" s="143">
        <v>3203001319</v>
      </c>
      <c r="BE169" s="132" t="s">
        <v>1387</v>
      </c>
      <c r="BF169" s="144" t="s">
        <v>1388</v>
      </c>
      <c r="BG169" s="212"/>
      <c r="BH169" s="142"/>
      <c r="BI169" s="143"/>
      <c r="BJ169" s="211"/>
      <c r="BK169" s="211"/>
      <c r="BL169" s="212"/>
      <c r="BM169" s="142"/>
      <c r="BN169" s="143"/>
      <c r="BO169" s="211"/>
      <c r="BP169" s="211"/>
      <c r="BQ169" s="146">
        <v>948</v>
      </c>
      <c r="BR169" s="146"/>
      <c r="BS169" s="211"/>
      <c r="BT169" s="211"/>
      <c r="BU169" s="211"/>
      <c r="BV169" s="210"/>
      <c r="BW169" s="209" t="s">
        <v>1583</v>
      </c>
      <c r="BX169" s="209"/>
      <c r="BY169" s="209"/>
      <c r="BZ169" s="209"/>
      <c r="CA169" s="208"/>
      <c r="CB169" s="191" t="s">
        <v>463</v>
      </c>
    </row>
    <row r="170" spans="1:80" ht="13.5" customHeight="1" x14ac:dyDescent="0.3">
      <c r="A170" s="219">
        <v>144</v>
      </c>
      <c r="B170" s="147" t="s">
        <v>463</v>
      </c>
      <c r="C170" s="146">
        <v>953</v>
      </c>
      <c r="D170" s="218" t="s">
        <v>1247</v>
      </c>
      <c r="E170" s="145" t="s">
        <v>462</v>
      </c>
      <c r="F170" s="218">
        <v>19271661</v>
      </c>
      <c r="G170" s="218" t="s">
        <v>1625</v>
      </c>
      <c r="H170" s="218" t="s">
        <v>1624</v>
      </c>
      <c r="I170" s="218">
        <v>3132846294</v>
      </c>
      <c r="J170" s="217"/>
      <c r="K170" s="129" t="s">
        <v>517</v>
      </c>
      <c r="L170" s="129" t="s">
        <v>1134</v>
      </c>
      <c r="M170" s="129" t="s">
        <v>1080</v>
      </c>
      <c r="N170" s="130">
        <v>1998</v>
      </c>
      <c r="O170" s="130">
        <v>2019</v>
      </c>
      <c r="P170" s="130">
        <v>2020</v>
      </c>
      <c r="Q170" s="129" t="s">
        <v>945</v>
      </c>
      <c r="R170" s="129" t="s">
        <v>1082</v>
      </c>
      <c r="S170" s="131" t="s">
        <v>1248</v>
      </c>
      <c r="T170" s="132" t="s">
        <v>1249</v>
      </c>
      <c r="U170" s="130">
        <v>5</v>
      </c>
      <c r="V170" s="130">
        <v>5</v>
      </c>
      <c r="W170" s="130">
        <v>5</v>
      </c>
      <c r="X170" s="132" t="s">
        <v>1085</v>
      </c>
      <c r="Y170" s="133">
        <v>43677</v>
      </c>
      <c r="Z170" s="133">
        <v>43671</v>
      </c>
      <c r="AA170" s="132" t="s">
        <v>469</v>
      </c>
      <c r="AB170" s="130">
        <v>10018850369</v>
      </c>
      <c r="AC170" s="134">
        <v>5</v>
      </c>
      <c r="AD170" s="135">
        <v>373082</v>
      </c>
      <c r="AE170" s="130" t="s">
        <v>458</v>
      </c>
      <c r="AF170" s="136">
        <v>45111</v>
      </c>
      <c r="AG170" s="137">
        <v>45858</v>
      </c>
      <c r="AH170" s="135">
        <v>11101000608</v>
      </c>
      <c r="AI170" s="132" t="s">
        <v>459</v>
      </c>
      <c r="AJ170" s="136">
        <v>45347</v>
      </c>
      <c r="AK170" s="138">
        <v>45713</v>
      </c>
      <c r="AL170" s="216">
        <v>13061001309</v>
      </c>
      <c r="AM170" s="129" t="s">
        <v>459</v>
      </c>
      <c r="AN170" s="136">
        <v>45481</v>
      </c>
      <c r="AO170" s="138">
        <v>45846</v>
      </c>
      <c r="AP170" s="139">
        <v>88946642</v>
      </c>
      <c r="AQ170" s="211" t="s">
        <v>470</v>
      </c>
      <c r="AR170" s="136">
        <v>45513</v>
      </c>
      <c r="AS170" s="137">
        <v>45877</v>
      </c>
      <c r="AT170" s="140" t="s">
        <v>472</v>
      </c>
      <c r="AU170" s="127">
        <v>45010</v>
      </c>
      <c r="AV170" s="138">
        <v>45070</v>
      </c>
      <c r="AW170" s="135">
        <v>160649101</v>
      </c>
      <c r="AX170" s="140" t="s">
        <v>472</v>
      </c>
      <c r="AY170" s="215">
        <v>45151</v>
      </c>
      <c r="AZ170" s="214">
        <v>45517</v>
      </c>
      <c r="BA170" s="235">
        <v>1001299774</v>
      </c>
      <c r="BB170" s="142" t="s">
        <v>1250</v>
      </c>
      <c r="BC170" s="151"/>
      <c r="BD170" s="143">
        <v>3123027882</v>
      </c>
      <c r="BE170" s="129" t="s">
        <v>1251</v>
      </c>
      <c r="BF170" s="129" t="s">
        <v>1140</v>
      </c>
      <c r="BG170" s="212"/>
      <c r="BH170" s="142"/>
      <c r="BI170" s="143"/>
      <c r="BJ170" s="211"/>
      <c r="BK170" s="211"/>
      <c r="BL170" s="212"/>
      <c r="BM170" s="142"/>
      <c r="BN170" s="143"/>
      <c r="BO170" s="211"/>
      <c r="BP170" s="211"/>
      <c r="BQ170" s="146">
        <v>953</v>
      </c>
      <c r="BR170" s="146"/>
      <c r="BS170" s="211"/>
      <c r="BT170" s="211"/>
      <c r="BU170" s="211" t="s">
        <v>1584</v>
      </c>
      <c r="BV170" s="210"/>
      <c r="BW170" s="209" t="s">
        <v>1583</v>
      </c>
      <c r="BX170" s="209"/>
      <c r="BY170" s="209"/>
      <c r="BZ170" s="209"/>
      <c r="CA170" s="208"/>
      <c r="CB170" s="191" t="s">
        <v>463</v>
      </c>
    </row>
    <row r="171" spans="1:80" ht="13.5" customHeight="1" x14ac:dyDescent="0.3">
      <c r="A171" s="219">
        <v>148</v>
      </c>
      <c r="B171" s="147" t="s">
        <v>463</v>
      </c>
      <c r="C171" s="146">
        <v>959</v>
      </c>
      <c r="D171" s="218" t="s">
        <v>1270</v>
      </c>
      <c r="E171" s="145" t="s">
        <v>462</v>
      </c>
      <c r="F171" s="218">
        <v>7187826</v>
      </c>
      <c r="G171" s="218" t="s">
        <v>1274</v>
      </c>
      <c r="H171" s="218" t="s">
        <v>1277</v>
      </c>
      <c r="I171" s="218" t="s">
        <v>1275</v>
      </c>
      <c r="J171" s="217"/>
      <c r="K171" s="129" t="s">
        <v>517</v>
      </c>
      <c r="L171" s="129" t="s">
        <v>1134</v>
      </c>
      <c r="M171" s="129" t="s">
        <v>1080</v>
      </c>
      <c r="N171" s="130">
        <v>1998</v>
      </c>
      <c r="O171" s="130">
        <v>2020</v>
      </c>
      <c r="P171" s="130">
        <v>2020</v>
      </c>
      <c r="Q171" s="129" t="s">
        <v>945</v>
      </c>
      <c r="R171" s="129" t="s">
        <v>1082</v>
      </c>
      <c r="S171" s="131" t="s">
        <v>1271</v>
      </c>
      <c r="T171" s="132" t="s">
        <v>1272</v>
      </c>
      <c r="U171" s="130">
        <v>5</v>
      </c>
      <c r="V171" s="130">
        <v>5</v>
      </c>
      <c r="W171" s="130">
        <v>5</v>
      </c>
      <c r="X171" s="132" t="s">
        <v>1085</v>
      </c>
      <c r="Y171" s="133">
        <v>43826</v>
      </c>
      <c r="Z171" s="133">
        <v>43707</v>
      </c>
      <c r="AA171" s="132" t="s">
        <v>576</v>
      </c>
      <c r="AB171" s="130">
        <v>10019107811</v>
      </c>
      <c r="AC171" s="134">
        <v>5</v>
      </c>
      <c r="AD171" s="135">
        <v>396608</v>
      </c>
      <c r="AE171" s="130" t="s">
        <v>458</v>
      </c>
      <c r="AF171" s="136">
        <v>45270</v>
      </c>
      <c r="AG171" s="137">
        <v>46001</v>
      </c>
      <c r="AH171" s="135">
        <v>11101000608</v>
      </c>
      <c r="AI171" s="132" t="s">
        <v>459</v>
      </c>
      <c r="AJ171" s="136">
        <v>45347</v>
      </c>
      <c r="AK171" s="138">
        <v>45713</v>
      </c>
      <c r="AL171" s="216">
        <v>13061001309</v>
      </c>
      <c r="AM171" s="129" t="s">
        <v>459</v>
      </c>
      <c r="AN171" s="136">
        <v>45481</v>
      </c>
      <c r="AO171" s="138">
        <v>45846</v>
      </c>
      <c r="AP171" s="139">
        <v>86346499</v>
      </c>
      <c r="AQ171" s="211" t="s">
        <v>470</v>
      </c>
      <c r="AR171" s="136">
        <v>45166</v>
      </c>
      <c r="AS171" s="137">
        <v>45531</v>
      </c>
      <c r="AT171" s="140" t="s">
        <v>1273</v>
      </c>
      <c r="AU171" s="137">
        <v>45516</v>
      </c>
      <c r="AV171" s="138">
        <v>45577</v>
      </c>
      <c r="AW171" s="135">
        <v>175403029</v>
      </c>
      <c r="AX171" s="140" t="s">
        <v>1273</v>
      </c>
      <c r="AY171" s="215">
        <v>45527</v>
      </c>
      <c r="AZ171" s="214">
        <v>45892</v>
      </c>
      <c r="BA171" s="235">
        <v>7187826</v>
      </c>
      <c r="BB171" s="142" t="s">
        <v>1274</v>
      </c>
      <c r="BC171" s="143"/>
      <c r="BD171" s="143" t="s">
        <v>1275</v>
      </c>
      <c r="BE171" s="132" t="s">
        <v>1276</v>
      </c>
      <c r="BF171" s="144" t="s">
        <v>1277</v>
      </c>
      <c r="BG171" s="212"/>
      <c r="BH171" s="142"/>
      <c r="BI171" s="143"/>
      <c r="BJ171" s="211"/>
      <c r="BK171" s="211"/>
      <c r="BL171" s="212"/>
      <c r="BM171" s="142"/>
      <c r="BN171" s="143"/>
      <c r="BO171" s="211"/>
      <c r="BP171" s="211"/>
      <c r="BQ171" s="146">
        <v>959</v>
      </c>
      <c r="BR171" s="146"/>
      <c r="BS171" s="211"/>
      <c r="BT171" s="211"/>
      <c r="BU171" s="211" t="s">
        <v>1584</v>
      </c>
      <c r="BV171" s="210"/>
      <c r="BW171" s="209" t="s">
        <v>1583</v>
      </c>
      <c r="BX171" s="209"/>
      <c r="BY171" s="209"/>
      <c r="BZ171" s="209"/>
      <c r="CA171" s="208"/>
      <c r="CB171" s="191" t="s">
        <v>463</v>
      </c>
    </row>
    <row r="172" spans="1:80" ht="13.5" customHeight="1" x14ac:dyDescent="0.3">
      <c r="A172" s="219">
        <v>149</v>
      </c>
      <c r="B172" s="147" t="s">
        <v>463</v>
      </c>
      <c r="C172" s="146">
        <v>962</v>
      </c>
      <c r="D172" s="218" t="s">
        <v>1278</v>
      </c>
      <c r="E172" s="145" t="s">
        <v>623</v>
      </c>
      <c r="F172" s="218">
        <v>1010200906</v>
      </c>
      <c r="G172" s="218" t="s">
        <v>1623</v>
      </c>
      <c r="H172" s="218" t="s">
        <v>1622</v>
      </c>
      <c r="I172" s="218">
        <v>3007944027</v>
      </c>
      <c r="J172" s="217">
        <v>43405</v>
      </c>
      <c r="K172" s="129" t="s">
        <v>1110</v>
      </c>
      <c r="L172" s="129" t="s">
        <v>1224</v>
      </c>
      <c r="M172" s="129" t="s">
        <v>866</v>
      </c>
      <c r="N172" s="130">
        <v>1499</v>
      </c>
      <c r="O172" s="130">
        <v>2018</v>
      </c>
      <c r="P172" s="130">
        <v>2019</v>
      </c>
      <c r="Q172" s="129" t="s">
        <v>537</v>
      </c>
      <c r="R172" s="129" t="s">
        <v>1102</v>
      </c>
      <c r="S172" s="131" t="s">
        <v>1279</v>
      </c>
      <c r="T172" s="132" t="s">
        <v>1280</v>
      </c>
      <c r="U172" s="130">
        <v>8</v>
      </c>
      <c r="V172" s="130">
        <v>8</v>
      </c>
      <c r="W172" s="130">
        <v>5</v>
      </c>
      <c r="X172" s="132" t="s">
        <v>1085</v>
      </c>
      <c r="Y172" s="133">
        <v>43315</v>
      </c>
      <c r="Z172" s="133">
        <v>43306</v>
      </c>
      <c r="AA172" s="132" t="s">
        <v>469</v>
      </c>
      <c r="AB172" s="130">
        <v>10016507219</v>
      </c>
      <c r="AC172" s="134">
        <v>9</v>
      </c>
      <c r="AD172" s="135">
        <v>446008</v>
      </c>
      <c r="AE172" s="130" t="s">
        <v>458</v>
      </c>
      <c r="AF172" s="136">
        <v>45534</v>
      </c>
      <c r="AG172" s="137">
        <v>46264</v>
      </c>
      <c r="AH172" s="135">
        <v>11101000608</v>
      </c>
      <c r="AI172" s="132" t="s">
        <v>459</v>
      </c>
      <c r="AJ172" s="136">
        <v>45347</v>
      </c>
      <c r="AK172" s="138">
        <v>45713</v>
      </c>
      <c r="AL172" s="216">
        <v>13061001309</v>
      </c>
      <c r="AM172" s="129" t="s">
        <v>459</v>
      </c>
      <c r="AN172" s="136">
        <v>45481</v>
      </c>
      <c r="AO172" s="138">
        <v>45846</v>
      </c>
      <c r="AP172" s="139">
        <v>9310014817601</v>
      </c>
      <c r="AQ172" s="211" t="s">
        <v>484</v>
      </c>
      <c r="AR172" s="136">
        <v>45490</v>
      </c>
      <c r="AS172" s="138">
        <v>45862</v>
      </c>
      <c r="AT172" s="140" t="s">
        <v>522</v>
      </c>
      <c r="AU172" s="127">
        <v>45415</v>
      </c>
      <c r="AV172" s="138">
        <v>45475</v>
      </c>
      <c r="AW172" s="135">
        <v>175192010</v>
      </c>
      <c r="AX172" s="140" t="s">
        <v>522</v>
      </c>
      <c r="AY172" s="215">
        <v>45518</v>
      </c>
      <c r="AZ172" s="214">
        <v>45883</v>
      </c>
      <c r="BA172" s="213">
        <v>800126471</v>
      </c>
      <c r="BB172" s="142" t="s">
        <v>512</v>
      </c>
      <c r="BC172" s="143">
        <v>3118830</v>
      </c>
      <c r="BD172" s="143">
        <v>3203001319</v>
      </c>
      <c r="BE172" s="132" t="s">
        <v>513</v>
      </c>
      <c r="BF172" s="144" t="s">
        <v>514</v>
      </c>
      <c r="BG172" s="212"/>
      <c r="BH172" s="142"/>
      <c r="BI172" s="143"/>
      <c r="BJ172" s="211"/>
      <c r="BK172" s="211"/>
      <c r="BL172" s="212"/>
      <c r="BM172" s="142"/>
      <c r="BN172" s="143"/>
      <c r="BO172" s="211"/>
      <c r="BP172" s="211"/>
      <c r="BQ172" s="146">
        <v>962</v>
      </c>
      <c r="BR172" s="146"/>
      <c r="BS172" s="211" t="s">
        <v>1587</v>
      </c>
      <c r="BT172" s="211"/>
      <c r="BU172" s="211" t="s">
        <v>1584</v>
      </c>
      <c r="BV172" s="210"/>
      <c r="BW172" s="209" t="s">
        <v>1583</v>
      </c>
      <c r="BX172" s="209"/>
      <c r="BY172" s="209"/>
      <c r="BZ172" s="209"/>
      <c r="CA172" s="208"/>
      <c r="CB172" s="191" t="s">
        <v>463</v>
      </c>
    </row>
    <row r="173" spans="1:80" ht="13.5" customHeight="1" x14ac:dyDescent="0.3">
      <c r="A173" s="219">
        <v>151</v>
      </c>
      <c r="B173" s="147" t="s">
        <v>463</v>
      </c>
      <c r="C173" s="146">
        <v>964</v>
      </c>
      <c r="D173" s="218" t="s">
        <v>1287</v>
      </c>
      <c r="E173" s="230" t="s">
        <v>623</v>
      </c>
      <c r="F173" s="218">
        <v>79410029</v>
      </c>
      <c r="G173" s="218" t="s">
        <v>1621</v>
      </c>
      <c r="H173" s="218" t="s">
        <v>1620</v>
      </c>
      <c r="I173" s="218">
        <v>3016888595</v>
      </c>
      <c r="J173" s="217">
        <v>45497</v>
      </c>
      <c r="K173" s="129" t="s">
        <v>627</v>
      </c>
      <c r="L173" s="129" t="s">
        <v>1288</v>
      </c>
      <c r="M173" s="129" t="s">
        <v>1076</v>
      </c>
      <c r="N173" s="130">
        <v>2488</v>
      </c>
      <c r="O173" s="130">
        <v>2018</v>
      </c>
      <c r="P173" s="130">
        <v>2019</v>
      </c>
      <c r="Q173" s="129" t="s">
        <v>537</v>
      </c>
      <c r="R173" s="129" t="s">
        <v>1077</v>
      </c>
      <c r="S173" s="131" t="s">
        <v>1289</v>
      </c>
      <c r="T173" s="132" t="s">
        <v>1290</v>
      </c>
      <c r="U173" s="130">
        <v>5</v>
      </c>
      <c r="V173" s="130">
        <v>5</v>
      </c>
      <c r="W173" s="130">
        <v>4</v>
      </c>
      <c r="X173" s="132" t="s">
        <v>456</v>
      </c>
      <c r="Y173" s="133">
        <v>43346</v>
      </c>
      <c r="Z173" s="133">
        <v>43336</v>
      </c>
      <c r="AA173" s="132" t="s">
        <v>469</v>
      </c>
      <c r="AB173" s="130">
        <v>10016699548</v>
      </c>
      <c r="AC173" s="134">
        <v>5</v>
      </c>
      <c r="AD173" s="135">
        <v>321959</v>
      </c>
      <c r="AE173" s="130" t="s">
        <v>458</v>
      </c>
      <c r="AF173" s="136">
        <v>44828</v>
      </c>
      <c r="AG173" s="234">
        <v>45559</v>
      </c>
      <c r="AH173" s="135">
        <v>11101000608</v>
      </c>
      <c r="AI173" s="132" t="s">
        <v>459</v>
      </c>
      <c r="AJ173" s="136">
        <v>45347</v>
      </c>
      <c r="AK173" s="138">
        <v>45713</v>
      </c>
      <c r="AL173" s="216">
        <v>13061001309</v>
      </c>
      <c r="AM173" s="129" t="s">
        <v>459</v>
      </c>
      <c r="AN173" s="136">
        <v>45481</v>
      </c>
      <c r="AO173" s="138">
        <v>45846</v>
      </c>
      <c r="AP173" s="139">
        <v>9310014838401</v>
      </c>
      <c r="AQ173" s="211" t="s">
        <v>470</v>
      </c>
      <c r="AR173" s="136">
        <v>45491</v>
      </c>
      <c r="AS173" s="137">
        <v>45862</v>
      </c>
      <c r="AT173" s="140" t="s">
        <v>471</v>
      </c>
      <c r="AU173" s="137">
        <v>45460</v>
      </c>
      <c r="AV173" s="138">
        <v>45520</v>
      </c>
      <c r="AW173" s="135">
        <v>168053874</v>
      </c>
      <c r="AX173" s="140" t="s">
        <v>485</v>
      </c>
      <c r="AY173" s="215">
        <v>45167</v>
      </c>
      <c r="AZ173" s="214">
        <v>45533</v>
      </c>
      <c r="BA173" s="213">
        <v>800126471</v>
      </c>
      <c r="BB173" s="142" t="s">
        <v>512</v>
      </c>
      <c r="BC173" s="143">
        <v>3118830</v>
      </c>
      <c r="BD173" s="143">
        <v>3203001319</v>
      </c>
      <c r="BE173" s="132" t="s">
        <v>513</v>
      </c>
      <c r="BF173" s="144" t="s">
        <v>514</v>
      </c>
      <c r="BG173" s="212"/>
      <c r="BH173" s="142"/>
      <c r="BI173" s="143"/>
      <c r="BJ173" s="211"/>
      <c r="BK173" s="211"/>
      <c r="BL173" s="212"/>
      <c r="BM173" s="142"/>
      <c r="BN173" s="143"/>
      <c r="BO173" s="211"/>
      <c r="BP173" s="211"/>
      <c r="BQ173" s="146">
        <v>964</v>
      </c>
      <c r="BR173" s="146"/>
      <c r="BS173" s="211" t="s">
        <v>1587</v>
      </c>
      <c r="BT173" s="211"/>
      <c r="BU173" s="211" t="s">
        <v>1584</v>
      </c>
      <c r="BV173" s="210">
        <v>44800</v>
      </c>
      <c r="BW173" s="209" t="s">
        <v>1583</v>
      </c>
      <c r="BX173" s="209"/>
      <c r="BY173" s="209"/>
      <c r="BZ173" s="209"/>
      <c r="CA173" s="208"/>
      <c r="CB173" s="191" t="s">
        <v>463</v>
      </c>
    </row>
    <row r="174" spans="1:80" ht="13.5" customHeight="1" x14ac:dyDescent="0.3">
      <c r="A174" s="219">
        <v>152</v>
      </c>
      <c r="B174" s="147" t="s">
        <v>463</v>
      </c>
      <c r="C174" s="146">
        <v>965</v>
      </c>
      <c r="D174" s="218" t="s">
        <v>1291</v>
      </c>
      <c r="E174" s="145" t="s">
        <v>623</v>
      </c>
      <c r="F174" s="218">
        <v>19406323</v>
      </c>
      <c r="G174" s="218" t="s">
        <v>1619</v>
      </c>
      <c r="H174" s="218" t="s">
        <v>1618</v>
      </c>
      <c r="I174" s="218">
        <v>3125422850</v>
      </c>
      <c r="J174" s="217">
        <v>45051</v>
      </c>
      <c r="K174" s="129" t="s">
        <v>627</v>
      </c>
      <c r="L174" s="129" t="s">
        <v>1288</v>
      </c>
      <c r="M174" s="129" t="s">
        <v>1076</v>
      </c>
      <c r="N174" s="130">
        <v>2488</v>
      </c>
      <c r="O174" s="130">
        <v>2018</v>
      </c>
      <c r="P174" s="130">
        <v>2019</v>
      </c>
      <c r="Q174" s="129" t="s">
        <v>537</v>
      </c>
      <c r="R174" s="129" t="s">
        <v>1077</v>
      </c>
      <c r="S174" s="131" t="s">
        <v>1292</v>
      </c>
      <c r="T174" s="132" t="s">
        <v>1293</v>
      </c>
      <c r="U174" s="130">
        <v>5</v>
      </c>
      <c r="V174" s="130">
        <v>5</v>
      </c>
      <c r="W174" s="130">
        <v>4</v>
      </c>
      <c r="X174" s="132" t="s">
        <v>456</v>
      </c>
      <c r="Y174" s="133">
        <v>43420</v>
      </c>
      <c r="Z174" s="133">
        <v>43405</v>
      </c>
      <c r="AA174" s="132" t="s">
        <v>469</v>
      </c>
      <c r="AB174" s="130">
        <v>10017151427</v>
      </c>
      <c r="AC174" s="134">
        <v>5</v>
      </c>
      <c r="AD174" s="135">
        <v>323757</v>
      </c>
      <c r="AE174" s="130" t="s">
        <v>458</v>
      </c>
      <c r="AF174" s="136">
        <v>44831</v>
      </c>
      <c r="AG174" s="234">
        <v>45596</v>
      </c>
      <c r="AH174" s="135">
        <v>11101000608</v>
      </c>
      <c r="AI174" s="132" t="s">
        <v>459</v>
      </c>
      <c r="AJ174" s="136">
        <v>45347</v>
      </c>
      <c r="AK174" s="138">
        <v>45713</v>
      </c>
      <c r="AL174" s="216">
        <v>13061001309</v>
      </c>
      <c r="AM174" s="129" t="s">
        <v>459</v>
      </c>
      <c r="AN174" s="136">
        <v>45481</v>
      </c>
      <c r="AO174" s="138">
        <v>45846</v>
      </c>
      <c r="AP174" s="139">
        <v>931001439001</v>
      </c>
      <c r="AQ174" s="211" t="s">
        <v>470</v>
      </c>
      <c r="AR174" s="136">
        <v>45491</v>
      </c>
      <c r="AS174" s="137">
        <v>45862</v>
      </c>
      <c r="AT174" s="140" t="s">
        <v>472</v>
      </c>
      <c r="AU174" s="127">
        <v>45409</v>
      </c>
      <c r="AV174" s="138">
        <v>45469</v>
      </c>
      <c r="AW174" s="135">
        <v>169419077</v>
      </c>
      <c r="AX174" s="140" t="s">
        <v>472</v>
      </c>
      <c r="AY174" s="215">
        <v>45234</v>
      </c>
      <c r="AZ174" s="214">
        <v>45600</v>
      </c>
      <c r="BA174" s="213">
        <v>800126471</v>
      </c>
      <c r="BB174" s="142" t="s">
        <v>512</v>
      </c>
      <c r="BC174" s="143">
        <v>3118830</v>
      </c>
      <c r="BD174" s="143">
        <v>3203001319</v>
      </c>
      <c r="BE174" s="132" t="s">
        <v>513</v>
      </c>
      <c r="BF174" s="144" t="s">
        <v>514</v>
      </c>
      <c r="BG174" s="212"/>
      <c r="BH174" s="142"/>
      <c r="BI174" s="143"/>
      <c r="BJ174" s="233"/>
      <c r="BK174" s="211"/>
      <c r="BL174" s="212"/>
      <c r="BM174" s="142"/>
      <c r="BN174" s="143"/>
      <c r="BO174" s="233"/>
      <c r="BP174" s="211"/>
      <c r="BQ174" s="146">
        <v>965</v>
      </c>
      <c r="BR174" s="146"/>
      <c r="BS174" s="211" t="s">
        <v>1587</v>
      </c>
      <c r="BT174" s="211"/>
      <c r="BU174" s="211" t="s">
        <v>1584</v>
      </c>
      <c r="BV174" s="210">
        <v>44870</v>
      </c>
      <c r="BW174" s="209" t="s">
        <v>1583</v>
      </c>
      <c r="BX174" s="209"/>
      <c r="BY174" s="209"/>
      <c r="BZ174" s="209"/>
      <c r="CA174" s="208"/>
      <c r="CB174" s="191" t="s">
        <v>463</v>
      </c>
    </row>
    <row r="175" spans="1:80" ht="13.5" customHeight="1" x14ac:dyDescent="0.3">
      <c r="A175" s="219">
        <v>153</v>
      </c>
      <c r="B175" s="147" t="s">
        <v>463</v>
      </c>
      <c r="C175" s="146">
        <v>966</v>
      </c>
      <c r="D175" s="218" t="s">
        <v>1294</v>
      </c>
      <c r="E175" s="145" t="s">
        <v>623</v>
      </c>
      <c r="F175" s="218">
        <v>79668245</v>
      </c>
      <c r="G175" s="218" t="s">
        <v>1617</v>
      </c>
      <c r="H175" s="218" t="s">
        <v>1616</v>
      </c>
      <c r="I175" s="218">
        <v>3133293820</v>
      </c>
      <c r="J175" s="217">
        <v>43613</v>
      </c>
      <c r="K175" s="129" t="s">
        <v>646</v>
      </c>
      <c r="L175" s="129" t="s">
        <v>1219</v>
      </c>
      <c r="M175" s="129" t="s">
        <v>1080</v>
      </c>
      <c r="N175" s="130">
        <v>1580</v>
      </c>
      <c r="O175" s="130">
        <v>2020</v>
      </c>
      <c r="P175" s="130">
        <v>2021</v>
      </c>
      <c r="Q175" s="129" t="s">
        <v>537</v>
      </c>
      <c r="R175" s="129" t="s">
        <v>1102</v>
      </c>
      <c r="S175" s="131" t="s">
        <v>1295</v>
      </c>
      <c r="T175" s="132" t="s">
        <v>1296</v>
      </c>
      <c r="U175" s="130">
        <v>5</v>
      </c>
      <c r="V175" s="130">
        <v>5</v>
      </c>
      <c r="W175" s="130">
        <v>5</v>
      </c>
      <c r="X175" s="132" t="s">
        <v>1222</v>
      </c>
      <c r="Y175" s="133">
        <v>44138</v>
      </c>
      <c r="Z175" s="133">
        <v>44127</v>
      </c>
      <c r="AA175" s="132" t="s">
        <v>576</v>
      </c>
      <c r="AB175" s="130">
        <v>10022426982</v>
      </c>
      <c r="AC175" s="134">
        <v>5</v>
      </c>
      <c r="AD175" s="135">
        <v>327247</v>
      </c>
      <c r="AE175" s="130" t="s">
        <v>458</v>
      </c>
      <c r="AF175" s="136">
        <v>44869</v>
      </c>
      <c r="AG175" s="137">
        <v>45600</v>
      </c>
      <c r="AH175" s="135">
        <v>11101000608</v>
      </c>
      <c r="AI175" s="132" t="s">
        <v>459</v>
      </c>
      <c r="AJ175" s="136">
        <v>45347</v>
      </c>
      <c r="AK175" s="138">
        <v>45713</v>
      </c>
      <c r="AL175" s="216">
        <v>13061001309</v>
      </c>
      <c r="AM175" s="129" t="s">
        <v>459</v>
      </c>
      <c r="AN175" s="136">
        <v>45481</v>
      </c>
      <c r="AO175" s="138">
        <v>45846</v>
      </c>
      <c r="AP175" s="139">
        <v>9310009258401</v>
      </c>
      <c r="AQ175" s="211" t="s">
        <v>484</v>
      </c>
      <c r="AR175" s="136">
        <v>45222</v>
      </c>
      <c r="AS175" s="137">
        <v>45587</v>
      </c>
      <c r="AT175" s="140" t="s">
        <v>472</v>
      </c>
      <c r="AU175" s="127">
        <v>45343</v>
      </c>
      <c r="AV175" s="138">
        <v>45403</v>
      </c>
      <c r="AW175" s="135">
        <v>169222625</v>
      </c>
      <c r="AX175" s="140" t="s">
        <v>485</v>
      </c>
      <c r="AY175" s="215">
        <v>45224</v>
      </c>
      <c r="AZ175" s="214">
        <v>45590</v>
      </c>
      <c r="BA175" s="213">
        <v>800126471</v>
      </c>
      <c r="BB175" s="142" t="s">
        <v>512</v>
      </c>
      <c r="BC175" s="143">
        <v>3118830</v>
      </c>
      <c r="BD175" s="143">
        <v>3203001319</v>
      </c>
      <c r="BE175" s="132" t="s">
        <v>513</v>
      </c>
      <c r="BF175" s="129" t="s">
        <v>514</v>
      </c>
      <c r="BG175" s="212"/>
      <c r="BH175" s="142"/>
      <c r="BI175" s="143"/>
      <c r="BJ175" s="211"/>
      <c r="BK175" s="211"/>
      <c r="BL175" s="212"/>
      <c r="BM175" s="142"/>
      <c r="BN175" s="143"/>
      <c r="BO175" s="211"/>
      <c r="BP175" s="211"/>
      <c r="BQ175" s="146">
        <v>966</v>
      </c>
      <c r="BR175" s="146"/>
      <c r="BS175" s="211" t="s">
        <v>1587</v>
      </c>
      <c r="BT175" s="211"/>
      <c r="BU175" s="211" t="s">
        <v>1584</v>
      </c>
      <c r="BV175" s="210">
        <v>44858</v>
      </c>
      <c r="BW175" s="209" t="s">
        <v>1583</v>
      </c>
      <c r="BX175" s="209"/>
      <c r="BY175" s="209"/>
      <c r="BZ175" s="209"/>
      <c r="CA175" s="208"/>
      <c r="CB175" s="191" t="s">
        <v>463</v>
      </c>
    </row>
    <row r="176" spans="1:80" ht="13.5" customHeight="1" x14ac:dyDescent="0.3">
      <c r="A176" s="219">
        <v>147</v>
      </c>
      <c r="B176" s="147" t="s">
        <v>463</v>
      </c>
      <c r="C176" s="146">
        <v>968</v>
      </c>
      <c r="D176" s="218" t="s">
        <v>1263</v>
      </c>
      <c r="E176" s="145" t="s">
        <v>462</v>
      </c>
      <c r="F176" s="218">
        <v>1014256024</v>
      </c>
      <c r="G176" s="218" t="s">
        <v>1615</v>
      </c>
      <c r="H176" s="218" t="s">
        <v>1269</v>
      </c>
      <c r="I176" s="218">
        <v>3144121710</v>
      </c>
      <c r="J176" s="217">
        <v>44989</v>
      </c>
      <c r="K176" s="129" t="s">
        <v>517</v>
      </c>
      <c r="L176" s="129" t="s">
        <v>1134</v>
      </c>
      <c r="M176" s="129" t="s">
        <v>1080</v>
      </c>
      <c r="N176" s="130">
        <v>1998</v>
      </c>
      <c r="O176" s="130">
        <v>2020</v>
      </c>
      <c r="P176" s="130">
        <v>2021</v>
      </c>
      <c r="Q176" s="129" t="s">
        <v>945</v>
      </c>
      <c r="R176" s="129" t="s">
        <v>1082</v>
      </c>
      <c r="S176" s="131" t="s">
        <v>1264</v>
      </c>
      <c r="T176" s="132" t="s">
        <v>1265</v>
      </c>
      <c r="U176" s="130">
        <v>5</v>
      </c>
      <c r="V176" s="130">
        <v>4</v>
      </c>
      <c r="W176" s="130">
        <v>5</v>
      </c>
      <c r="X176" s="132" t="s">
        <v>1085</v>
      </c>
      <c r="Y176" s="133">
        <v>44162</v>
      </c>
      <c r="Z176" s="133">
        <v>44154</v>
      </c>
      <c r="AA176" s="132" t="s">
        <v>576</v>
      </c>
      <c r="AB176" s="130">
        <v>10021631878</v>
      </c>
      <c r="AC176" s="134">
        <v>5</v>
      </c>
      <c r="AD176" s="135">
        <v>333321</v>
      </c>
      <c r="AE176" s="130" t="s">
        <v>458</v>
      </c>
      <c r="AF176" s="136">
        <v>44886</v>
      </c>
      <c r="AG176" s="137">
        <v>45617</v>
      </c>
      <c r="AH176" s="135">
        <v>11101000608</v>
      </c>
      <c r="AI176" s="132" t="s">
        <v>459</v>
      </c>
      <c r="AJ176" s="136">
        <v>45347</v>
      </c>
      <c r="AK176" s="138">
        <v>45713</v>
      </c>
      <c r="AL176" s="216">
        <v>13061001309</v>
      </c>
      <c r="AM176" s="129" t="s">
        <v>459</v>
      </c>
      <c r="AN176" s="136">
        <v>45481</v>
      </c>
      <c r="AO176" s="138">
        <v>45846</v>
      </c>
      <c r="AP176" s="139">
        <v>86817683</v>
      </c>
      <c r="AQ176" s="211" t="s">
        <v>470</v>
      </c>
      <c r="AR176" s="136">
        <v>45249</v>
      </c>
      <c r="AS176" s="137">
        <v>45614</v>
      </c>
      <c r="AT176" s="140" t="s">
        <v>472</v>
      </c>
      <c r="AU176" s="127">
        <v>45418</v>
      </c>
      <c r="AV176" s="138">
        <v>45478</v>
      </c>
      <c r="AW176" s="135">
        <v>169709850</v>
      </c>
      <c r="AX176" s="140" t="s">
        <v>1266</v>
      </c>
      <c r="AY176" s="215">
        <v>45250</v>
      </c>
      <c r="AZ176" s="214">
        <v>45616</v>
      </c>
      <c r="BA176" s="213">
        <v>1014256024</v>
      </c>
      <c r="BB176" s="142" t="s">
        <v>1267</v>
      </c>
      <c r="BC176" s="143">
        <v>3144121710</v>
      </c>
      <c r="BD176" s="143">
        <v>3144121710</v>
      </c>
      <c r="BE176" s="129" t="s">
        <v>1268</v>
      </c>
      <c r="BF176" s="129" t="s">
        <v>1269</v>
      </c>
      <c r="BG176" s="212"/>
      <c r="BH176" s="142"/>
      <c r="BI176" s="143"/>
      <c r="BJ176" s="211"/>
      <c r="BK176" s="211"/>
      <c r="BL176" s="212"/>
      <c r="BM176" s="142"/>
      <c r="BN176" s="143"/>
      <c r="BO176" s="211"/>
      <c r="BP176" s="211"/>
      <c r="BQ176" s="146">
        <v>968</v>
      </c>
      <c r="BR176" s="146"/>
      <c r="BS176" s="211"/>
      <c r="BT176" s="211"/>
      <c r="BU176" s="211" t="s">
        <v>1584</v>
      </c>
      <c r="BV176" s="210"/>
      <c r="BW176" s="209" t="s">
        <v>1583</v>
      </c>
      <c r="BX176" s="209"/>
      <c r="BY176" s="209"/>
      <c r="BZ176" s="209"/>
      <c r="CA176" s="208"/>
      <c r="CB176" s="191" t="s">
        <v>463</v>
      </c>
    </row>
    <row r="177" spans="1:80" ht="13.5" customHeight="1" x14ac:dyDescent="0.3">
      <c r="A177" s="219">
        <v>142</v>
      </c>
      <c r="B177" s="147" t="s">
        <v>463</v>
      </c>
      <c r="C177" s="146">
        <v>969</v>
      </c>
      <c r="D177" s="218" t="s">
        <v>1231</v>
      </c>
      <c r="E177" s="145" t="s">
        <v>462</v>
      </c>
      <c r="F177" s="218">
        <v>51892706</v>
      </c>
      <c r="G177" s="218" t="s">
        <v>1238</v>
      </c>
      <c r="H177" s="218" t="s">
        <v>1614</v>
      </c>
      <c r="I177" s="218">
        <v>3102193664</v>
      </c>
      <c r="J177" s="217">
        <v>45087</v>
      </c>
      <c r="K177" s="129" t="s">
        <v>1232</v>
      </c>
      <c r="L177" s="129" t="s">
        <v>1233</v>
      </c>
      <c r="M177" s="129" t="s">
        <v>1234</v>
      </c>
      <c r="N177" s="130">
        <v>1598</v>
      </c>
      <c r="O177" s="130">
        <v>2022</v>
      </c>
      <c r="P177" s="130">
        <v>2023</v>
      </c>
      <c r="Q177" s="129" t="s">
        <v>945</v>
      </c>
      <c r="R177" s="129" t="s">
        <v>1235</v>
      </c>
      <c r="S177" s="131" t="s">
        <v>1236</v>
      </c>
      <c r="T177" s="132" t="s">
        <v>1237</v>
      </c>
      <c r="U177" s="130">
        <v>5</v>
      </c>
      <c r="V177" s="130">
        <v>5</v>
      </c>
      <c r="W177" s="130">
        <v>4</v>
      </c>
      <c r="X177" s="132" t="s">
        <v>1085</v>
      </c>
      <c r="Y177" s="133">
        <v>44715</v>
      </c>
      <c r="Z177" s="133">
        <v>44750</v>
      </c>
      <c r="AA177" s="132" t="s">
        <v>469</v>
      </c>
      <c r="AB177" s="130">
        <v>10029558791</v>
      </c>
      <c r="AC177" s="134">
        <v>5</v>
      </c>
      <c r="AD177" s="135">
        <v>436852</v>
      </c>
      <c r="AE177" s="130" t="s">
        <v>458</v>
      </c>
      <c r="AF177" s="136">
        <v>45489</v>
      </c>
      <c r="AG177" s="137">
        <v>46219</v>
      </c>
      <c r="AH177" s="135">
        <v>11101000608</v>
      </c>
      <c r="AI177" s="132" t="s">
        <v>459</v>
      </c>
      <c r="AJ177" s="136">
        <v>45347</v>
      </c>
      <c r="AK177" s="138">
        <v>45713</v>
      </c>
      <c r="AL177" s="216">
        <v>13061001309</v>
      </c>
      <c r="AM177" s="129" t="s">
        <v>459</v>
      </c>
      <c r="AN177" s="136">
        <v>45481</v>
      </c>
      <c r="AO177" s="138">
        <v>45846</v>
      </c>
      <c r="AP177" s="139">
        <v>1060560022230</v>
      </c>
      <c r="AQ177" s="211" t="s">
        <v>460</v>
      </c>
      <c r="AR177" s="136">
        <v>45475</v>
      </c>
      <c r="AS177" s="137">
        <v>45845</v>
      </c>
      <c r="AT177" s="140" t="s">
        <v>472</v>
      </c>
      <c r="AU177" s="127">
        <v>45429</v>
      </c>
      <c r="AV177" s="138">
        <v>45489</v>
      </c>
      <c r="AW177" s="135">
        <v>174240839</v>
      </c>
      <c r="AX177" s="140" t="s">
        <v>809</v>
      </c>
      <c r="AY177" s="215">
        <v>45481</v>
      </c>
      <c r="AZ177" s="214">
        <v>45841</v>
      </c>
      <c r="BA177" s="213">
        <v>51892706</v>
      </c>
      <c r="BB177" s="142" t="s">
        <v>1238</v>
      </c>
      <c r="BC177" s="143">
        <v>3102193664</v>
      </c>
      <c r="BD177" s="143">
        <v>3102193664</v>
      </c>
      <c r="BE177" s="132" t="s">
        <v>1239</v>
      </c>
      <c r="BF177" s="129" t="s">
        <v>1240</v>
      </c>
      <c r="BG177" s="212"/>
      <c r="BH177" s="142"/>
      <c r="BI177" s="143"/>
      <c r="BJ177" s="211"/>
      <c r="BK177" s="211"/>
      <c r="BL177" s="212"/>
      <c r="BM177" s="142"/>
      <c r="BN177" s="143"/>
      <c r="BO177" s="211"/>
      <c r="BP177" s="211"/>
      <c r="BQ177" s="146">
        <v>969</v>
      </c>
      <c r="BR177" s="146"/>
      <c r="BS177" s="211"/>
      <c r="BT177" s="211"/>
      <c r="BU177" s="211" t="s">
        <v>1584</v>
      </c>
      <c r="BV177" s="210"/>
      <c r="BW177" s="209" t="s">
        <v>1583</v>
      </c>
      <c r="BX177" s="209"/>
      <c r="BY177" s="209"/>
      <c r="BZ177" s="209"/>
      <c r="CA177" s="208"/>
      <c r="CB177" s="191" t="s">
        <v>463</v>
      </c>
    </row>
    <row r="178" spans="1:80" ht="13.5" customHeight="1" x14ac:dyDescent="0.3">
      <c r="A178" s="219">
        <v>154</v>
      </c>
      <c r="B178" s="147" t="s">
        <v>463</v>
      </c>
      <c r="C178" s="146">
        <v>971</v>
      </c>
      <c r="D178" s="218" t="s">
        <v>1297</v>
      </c>
      <c r="E178" s="145" t="s">
        <v>462</v>
      </c>
      <c r="F178" s="218">
        <v>19307652</v>
      </c>
      <c r="G178" s="218" t="s">
        <v>1613</v>
      </c>
      <c r="H178" s="218" t="s">
        <v>1612</v>
      </c>
      <c r="I178" s="218">
        <v>3118870269</v>
      </c>
      <c r="J178" s="217"/>
      <c r="K178" s="129" t="s">
        <v>1100</v>
      </c>
      <c r="L178" s="129" t="s">
        <v>1101</v>
      </c>
      <c r="M178" s="129" t="s">
        <v>1080</v>
      </c>
      <c r="N178" s="130">
        <v>1998</v>
      </c>
      <c r="O178" s="130">
        <v>2014</v>
      </c>
      <c r="P178" s="130">
        <v>2015</v>
      </c>
      <c r="Q178" s="129" t="s">
        <v>537</v>
      </c>
      <c r="R178" s="129" t="s">
        <v>1082</v>
      </c>
      <c r="S178" s="131" t="s">
        <v>1298</v>
      </c>
      <c r="T178" s="132" t="s">
        <v>1299</v>
      </c>
      <c r="U178" s="130">
        <v>4</v>
      </c>
      <c r="V178" s="130">
        <v>4</v>
      </c>
      <c r="W178" s="130">
        <v>5</v>
      </c>
      <c r="X178" s="132" t="s">
        <v>1085</v>
      </c>
      <c r="Y178" s="133">
        <v>41920</v>
      </c>
      <c r="Z178" s="133">
        <v>41884</v>
      </c>
      <c r="AA178" s="132" t="s">
        <v>576</v>
      </c>
      <c r="AB178" s="130">
        <v>10007987851</v>
      </c>
      <c r="AC178" s="134">
        <v>4</v>
      </c>
      <c r="AD178" s="135">
        <v>342772</v>
      </c>
      <c r="AE178" s="130" t="s">
        <v>458</v>
      </c>
      <c r="AF178" s="136">
        <v>44959</v>
      </c>
      <c r="AG178" s="137">
        <v>45690</v>
      </c>
      <c r="AH178" s="135">
        <v>11101000608</v>
      </c>
      <c r="AI178" s="132" t="s">
        <v>459</v>
      </c>
      <c r="AJ178" s="136">
        <v>45347</v>
      </c>
      <c r="AK178" s="138">
        <v>45713</v>
      </c>
      <c r="AL178" s="216">
        <v>13061001309</v>
      </c>
      <c r="AM178" s="129" t="s">
        <v>459</v>
      </c>
      <c r="AN178" s="136">
        <v>45481</v>
      </c>
      <c r="AO178" s="138">
        <v>45846</v>
      </c>
      <c r="AP178" s="139">
        <v>86079536</v>
      </c>
      <c r="AQ178" s="211" t="s">
        <v>470</v>
      </c>
      <c r="AR178" s="136">
        <v>44805</v>
      </c>
      <c r="AS178" s="137">
        <v>45535</v>
      </c>
      <c r="AT178" s="140" t="s">
        <v>472</v>
      </c>
      <c r="AU178" s="127">
        <v>45412</v>
      </c>
      <c r="AV178" s="138">
        <v>45472</v>
      </c>
      <c r="AW178" s="135">
        <v>168144412</v>
      </c>
      <c r="AX178" s="140" t="s">
        <v>472</v>
      </c>
      <c r="AY178" s="215">
        <v>45171</v>
      </c>
      <c r="AZ178" s="214">
        <v>45537</v>
      </c>
      <c r="BA178" s="213">
        <v>52089198</v>
      </c>
      <c r="BB178" s="142" t="s">
        <v>1300</v>
      </c>
      <c r="BC178" s="143">
        <v>3118870269</v>
      </c>
      <c r="BD178" s="143">
        <v>3118870269</v>
      </c>
      <c r="BE178" s="132" t="s">
        <v>1301</v>
      </c>
      <c r="BF178" s="129" t="s">
        <v>1302</v>
      </c>
      <c r="BG178" s="212">
        <v>19307652</v>
      </c>
      <c r="BH178" s="142" t="s">
        <v>1303</v>
      </c>
      <c r="BI178" s="143">
        <v>3118870269</v>
      </c>
      <c r="BJ178" s="211" t="s">
        <v>1304</v>
      </c>
      <c r="BK178" s="211" t="s">
        <v>1305</v>
      </c>
      <c r="BL178" s="212"/>
      <c r="BM178" s="142"/>
      <c r="BN178" s="143"/>
      <c r="BO178" s="211"/>
      <c r="BP178" s="211"/>
      <c r="BQ178" s="146">
        <v>971</v>
      </c>
      <c r="BR178" s="146"/>
      <c r="BS178" s="211"/>
      <c r="BT178" s="211"/>
      <c r="BU178" s="211" t="s">
        <v>1584</v>
      </c>
      <c r="BV178" s="210"/>
      <c r="BW178" s="209" t="s">
        <v>1583</v>
      </c>
      <c r="BX178" s="209"/>
      <c r="BY178" s="209"/>
      <c r="BZ178" s="209"/>
      <c r="CA178" s="208"/>
      <c r="CB178" s="191" t="s">
        <v>463</v>
      </c>
    </row>
    <row r="179" spans="1:80" ht="13.5" customHeight="1" x14ac:dyDescent="0.3">
      <c r="A179" s="219">
        <v>156</v>
      </c>
      <c r="B179" s="147" t="s">
        <v>463</v>
      </c>
      <c r="C179" s="146">
        <v>975</v>
      </c>
      <c r="D179" s="218" t="s">
        <v>1306</v>
      </c>
      <c r="E179" s="145" t="s">
        <v>462</v>
      </c>
      <c r="F179" s="218">
        <v>52994690</v>
      </c>
      <c r="G179" s="218" t="s">
        <v>1138</v>
      </c>
      <c r="H179" s="218" t="s">
        <v>1140</v>
      </c>
      <c r="I179" s="218">
        <v>3107566009</v>
      </c>
      <c r="J179" s="217">
        <v>44384</v>
      </c>
      <c r="K179" s="129" t="s">
        <v>517</v>
      </c>
      <c r="L179" s="129" t="s">
        <v>1134</v>
      </c>
      <c r="M179" s="129" t="s">
        <v>1080</v>
      </c>
      <c r="N179" s="130">
        <v>1333</v>
      </c>
      <c r="O179" s="130">
        <v>2021</v>
      </c>
      <c r="P179" s="130">
        <v>2022</v>
      </c>
      <c r="Q179" s="129" t="s">
        <v>945</v>
      </c>
      <c r="R179" s="129" t="s">
        <v>1082</v>
      </c>
      <c r="S179" s="131" t="s">
        <v>1307</v>
      </c>
      <c r="T179" s="132" t="s">
        <v>1308</v>
      </c>
      <c r="U179" s="130">
        <v>5</v>
      </c>
      <c r="V179" s="130">
        <v>5</v>
      </c>
      <c r="W179" s="130">
        <v>5</v>
      </c>
      <c r="X179" s="132" t="s">
        <v>1085</v>
      </c>
      <c r="Y179" s="133">
        <v>44384</v>
      </c>
      <c r="Z179" s="133">
        <v>44355</v>
      </c>
      <c r="AA179" s="132" t="s">
        <v>469</v>
      </c>
      <c r="AB179" s="130">
        <v>10023091612</v>
      </c>
      <c r="AC179" s="134">
        <v>5</v>
      </c>
      <c r="AD179" s="135">
        <v>373081</v>
      </c>
      <c r="AE179" s="130" t="s">
        <v>458</v>
      </c>
      <c r="AF179" s="136">
        <v>45111</v>
      </c>
      <c r="AG179" s="137">
        <v>45846</v>
      </c>
      <c r="AH179" s="135">
        <v>11101000608</v>
      </c>
      <c r="AI179" s="132" t="s">
        <v>459</v>
      </c>
      <c r="AJ179" s="136">
        <v>45347</v>
      </c>
      <c r="AK179" s="138">
        <v>45713</v>
      </c>
      <c r="AL179" s="216">
        <v>13061001309</v>
      </c>
      <c r="AM179" s="129" t="s">
        <v>459</v>
      </c>
      <c r="AN179" s="136">
        <v>45481</v>
      </c>
      <c r="AO179" s="138">
        <v>45846</v>
      </c>
      <c r="AP179" s="139">
        <v>88410088</v>
      </c>
      <c r="AQ179" s="211" t="s">
        <v>470</v>
      </c>
      <c r="AR179" s="136">
        <v>45441</v>
      </c>
      <c r="AS179" s="137">
        <v>45805</v>
      </c>
      <c r="AT179" s="140" t="s">
        <v>472</v>
      </c>
      <c r="AU179" s="137">
        <v>45428</v>
      </c>
      <c r="AV179" s="138">
        <v>45488</v>
      </c>
      <c r="AW179" s="135">
        <v>173781187</v>
      </c>
      <c r="AX179" s="140" t="s">
        <v>1152</v>
      </c>
      <c r="AY179" s="215">
        <v>45455</v>
      </c>
      <c r="AZ179" s="214">
        <v>45820</v>
      </c>
      <c r="BA179" s="213">
        <v>52994690</v>
      </c>
      <c r="BB179" s="142" t="s">
        <v>1138</v>
      </c>
      <c r="BC179" s="143">
        <v>3107566009</v>
      </c>
      <c r="BD179" s="143">
        <v>3107566009</v>
      </c>
      <c r="BE179" s="129" t="s">
        <v>1139</v>
      </c>
      <c r="BF179" s="129" t="s">
        <v>1140</v>
      </c>
      <c r="BG179" s="212"/>
      <c r="BH179" s="142"/>
      <c r="BI179" s="143"/>
      <c r="BJ179" s="211"/>
      <c r="BK179" s="211"/>
      <c r="BL179" s="212"/>
      <c r="BM179" s="142"/>
      <c r="BN179" s="143"/>
      <c r="BO179" s="211"/>
      <c r="BP179" s="211"/>
      <c r="BQ179" s="146">
        <v>975</v>
      </c>
      <c r="BR179" s="146"/>
      <c r="BS179" s="211"/>
      <c r="BT179" s="211"/>
      <c r="BU179" s="211" t="s">
        <v>1584</v>
      </c>
      <c r="BV179" s="210"/>
      <c r="BW179" s="209" t="s">
        <v>1583</v>
      </c>
      <c r="BX179" s="209"/>
      <c r="BY179" s="209"/>
      <c r="BZ179" s="209"/>
      <c r="CA179" s="208"/>
      <c r="CB179" s="191" t="s">
        <v>463</v>
      </c>
    </row>
    <row r="180" spans="1:80" s="232" customFormat="1" ht="13.5" customHeight="1" x14ac:dyDescent="0.3">
      <c r="A180" s="219">
        <v>157</v>
      </c>
      <c r="B180" s="147" t="s">
        <v>463</v>
      </c>
      <c r="C180" s="146">
        <v>976</v>
      </c>
      <c r="D180" s="218" t="s">
        <v>1309</v>
      </c>
      <c r="E180" s="145" t="s">
        <v>462</v>
      </c>
      <c r="F180" s="218">
        <v>52098166</v>
      </c>
      <c r="G180" s="218" t="s">
        <v>1311</v>
      </c>
      <c r="H180" s="218" t="s">
        <v>1611</v>
      </c>
      <c r="I180" s="218">
        <v>3192593048</v>
      </c>
      <c r="J180" s="217">
        <v>44467</v>
      </c>
      <c r="K180" s="129" t="s">
        <v>1100</v>
      </c>
      <c r="L180" s="129" t="s">
        <v>1101</v>
      </c>
      <c r="M180" s="129" t="s">
        <v>1080</v>
      </c>
      <c r="N180" s="130">
        <v>1998</v>
      </c>
      <c r="O180" s="130">
        <v>2013</v>
      </c>
      <c r="P180" s="130">
        <v>2014</v>
      </c>
      <c r="Q180" s="129" t="s">
        <v>537</v>
      </c>
      <c r="R180" s="129" t="s">
        <v>1082</v>
      </c>
      <c r="S180" s="131">
        <v>67195000526034</v>
      </c>
      <c r="T180" s="132" t="s">
        <v>1310</v>
      </c>
      <c r="U180" s="130">
        <v>4</v>
      </c>
      <c r="V180" s="130">
        <v>4</v>
      </c>
      <c r="W180" s="130">
        <v>4</v>
      </c>
      <c r="X180" s="132" t="s">
        <v>456</v>
      </c>
      <c r="Y180" s="133">
        <v>41463</v>
      </c>
      <c r="Z180" s="133">
        <v>41444</v>
      </c>
      <c r="AA180" s="132" t="s">
        <v>469</v>
      </c>
      <c r="AB180" s="130">
        <v>10005570123</v>
      </c>
      <c r="AC180" s="134">
        <v>4</v>
      </c>
      <c r="AD180" s="135">
        <v>399965</v>
      </c>
      <c r="AE180" s="130" t="s">
        <v>458</v>
      </c>
      <c r="AF180" s="136">
        <v>45263</v>
      </c>
      <c r="AG180" s="137">
        <v>45994</v>
      </c>
      <c r="AH180" s="135">
        <v>11101000608</v>
      </c>
      <c r="AI180" s="132" t="s">
        <v>459</v>
      </c>
      <c r="AJ180" s="136">
        <v>45347</v>
      </c>
      <c r="AK180" s="138">
        <v>45713</v>
      </c>
      <c r="AL180" s="216">
        <v>13061001309</v>
      </c>
      <c r="AM180" s="129" t="s">
        <v>459</v>
      </c>
      <c r="AN180" s="136">
        <v>45481</v>
      </c>
      <c r="AO180" s="138">
        <v>45846</v>
      </c>
      <c r="AP180" s="139">
        <v>86623544</v>
      </c>
      <c r="AQ180" s="211" t="s">
        <v>470</v>
      </c>
      <c r="AR180" s="136">
        <v>45206</v>
      </c>
      <c r="AS180" s="137">
        <v>45571</v>
      </c>
      <c r="AT180" s="140" t="s">
        <v>1152</v>
      </c>
      <c r="AU180" s="127">
        <v>45383</v>
      </c>
      <c r="AV180" s="138">
        <v>45443</v>
      </c>
      <c r="AW180" s="135">
        <v>168907652</v>
      </c>
      <c r="AX180" s="140" t="s">
        <v>472</v>
      </c>
      <c r="AY180" s="215">
        <v>45208</v>
      </c>
      <c r="AZ180" s="214">
        <v>45574</v>
      </c>
      <c r="BA180" s="213">
        <v>52098166</v>
      </c>
      <c r="BB180" s="142" t="s">
        <v>1311</v>
      </c>
      <c r="BC180" s="143">
        <v>3192593048</v>
      </c>
      <c r="BD180" s="143">
        <v>3192593048</v>
      </c>
      <c r="BE180" s="132" t="s">
        <v>1312</v>
      </c>
      <c r="BF180" s="144" t="s">
        <v>1313</v>
      </c>
      <c r="BG180" s="212"/>
      <c r="BH180" s="142"/>
      <c r="BI180" s="143"/>
      <c r="BJ180" s="211"/>
      <c r="BK180" s="211"/>
      <c r="BL180" s="212"/>
      <c r="BM180" s="142"/>
      <c r="BN180" s="143"/>
      <c r="BO180" s="211"/>
      <c r="BP180" s="211"/>
      <c r="BQ180" s="146">
        <v>976</v>
      </c>
      <c r="BR180" s="146"/>
      <c r="BS180" s="211"/>
      <c r="BT180" s="211"/>
      <c r="BU180" s="211" t="s">
        <v>1584</v>
      </c>
      <c r="BV180" s="210"/>
      <c r="BW180" s="209" t="s">
        <v>1600</v>
      </c>
      <c r="BX180" s="209"/>
      <c r="BY180" s="209"/>
      <c r="BZ180" s="209"/>
      <c r="CA180" s="208"/>
      <c r="CB180" s="191" t="s">
        <v>463</v>
      </c>
    </row>
    <row r="181" spans="1:80" s="232" customFormat="1" ht="13.5" customHeight="1" x14ac:dyDescent="0.3">
      <c r="A181" s="219">
        <v>158</v>
      </c>
      <c r="B181" s="147" t="s">
        <v>463</v>
      </c>
      <c r="C181" s="146">
        <v>978</v>
      </c>
      <c r="D181" s="218" t="s">
        <v>1314</v>
      </c>
      <c r="E181" s="145" t="s">
        <v>462</v>
      </c>
      <c r="F181" s="218">
        <v>79720355</v>
      </c>
      <c r="G181" s="218" t="s">
        <v>1610</v>
      </c>
      <c r="H181" s="218" t="s">
        <v>1609</v>
      </c>
      <c r="I181" s="218">
        <v>3152183884</v>
      </c>
      <c r="J181" s="217"/>
      <c r="K181" s="129" t="s">
        <v>1110</v>
      </c>
      <c r="L181" s="129" t="s">
        <v>1142</v>
      </c>
      <c r="M181" s="129" t="s">
        <v>1080</v>
      </c>
      <c r="N181" s="130">
        <v>1798</v>
      </c>
      <c r="O181" s="130">
        <v>2022</v>
      </c>
      <c r="P181" s="130">
        <v>2022</v>
      </c>
      <c r="Q181" s="129" t="s">
        <v>537</v>
      </c>
      <c r="R181" s="129" t="s">
        <v>1102</v>
      </c>
      <c r="S181" s="131" t="s">
        <v>1315</v>
      </c>
      <c r="T181" s="132" t="s">
        <v>1316</v>
      </c>
      <c r="U181" s="130">
        <v>7</v>
      </c>
      <c r="V181" s="130">
        <v>7</v>
      </c>
      <c r="W181" s="130">
        <v>2</v>
      </c>
      <c r="X181" s="132" t="s">
        <v>1085</v>
      </c>
      <c r="Y181" s="133">
        <v>44614</v>
      </c>
      <c r="Z181" s="133">
        <v>44589</v>
      </c>
      <c r="AA181" s="132" t="s">
        <v>469</v>
      </c>
      <c r="AB181" s="130">
        <v>10025139934</v>
      </c>
      <c r="AC181" s="134">
        <v>7</v>
      </c>
      <c r="AD181" s="135">
        <v>417335</v>
      </c>
      <c r="AE181" s="130" t="s">
        <v>458</v>
      </c>
      <c r="AF181" s="136">
        <v>45345</v>
      </c>
      <c r="AG181" s="137">
        <v>46076</v>
      </c>
      <c r="AH181" s="135">
        <v>11101000608</v>
      </c>
      <c r="AI181" s="132" t="s">
        <v>459</v>
      </c>
      <c r="AJ181" s="136">
        <v>45347</v>
      </c>
      <c r="AK181" s="138">
        <v>45713</v>
      </c>
      <c r="AL181" s="216">
        <v>13061001309</v>
      </c>
      <c r="AM181" s="129" t="s">
        <v>459</v>
      </c>
      <c r="AN181" s="136">
        <v>45481</v>
      </c>
      <c r="AO181" s="138">
        <v>45846</v>
      </c>
      <c r="AP181" s="139">
        <v>3208004155172000</v>
      </c>
      <c r="AQ181" s="211" t="s">
        <v>539</v>
      </c>
      <c r="AR181" s="136">
        <v>45324</v>
      </c>
      <c r="AS181" s="137">
        <v>45658</v>
      </c>
      <c r="AT181" s="140" t="s">
        <v>809</v>
      </c>
      <c r="AU181" s="127">
        <v>45209</v>
      </c>
      <c r="AV181" s="138">
        <v>45269</v>
      </c>
      <c r="AW181" s="135">
        <v>171645638</v>
      </c>
      <c r="AX181" s="140" t="s">
        <v>1317</v>
      </c>
      <c r="AY181" s="215">
        <v>45330</v>
      </c>
      <c r="AZ181" s="214">
        <v>45696</v>
      </c>
      <c r="BA181" s="213">
        <v>52353984</v>
      </c>
      <c r="BB181" s="142" t="s">
        <v>1318</v>
      </c>
      <c r="BC181" s="143">
        <v>3204646156</v>
      </c>
      <c r="BD181" s="143">
        <v>3204646156</v>
      </c>
      <c r="BE181" s="132" t="s">
        <v>1319</v>
      </c>
      <c r="BF181" s="129" t="s">
        <v>1320</v>
      </c>
      <c r="BG181" s="212"/>
      <c r="BH181" s="142"/>
      <c r="BI181" s="143"/>
      <c r="BJ181" s="211"/>
      <c r="BK181" s="211"/>
      <c r="BL181" s="212"/>
      <c r="BM181" s="142"/>
      <c r="BN181" s="143"/>
      <c r="BO181" s="211"/>
      <c r="BP181" s="211"/>
      <c r="BQ181" s="146">
        <v>978</v>
      </c>
      <c r="BR181" s="146"/>
      <c r="BS181" s="211"/>
      <c r="BT181" s="211"/>
      <c r="BU181" s="211" t="s">
        <v>1584</v>
      </c>
      <c r="BV181" s="210"/>
      <c r="BW181" s="209" t="s">
        <v>1583</v>
      </c>
      <c r="BX181" s="209"/>
      <c r="BY181" s="209"/>
      <c r="BZ181" s="209"/>
      <c r="CA181" s="208"/>
      <c r="CB181" s="191" t="s">
        <v>463</v>
      </c>
    </row>
    <row r="182" spans="1:80" ht="13.5" customHeight="1" x14ac:dyDescent="0.3">
      <c r="A182" s="219">
        <v>160</v>
      </c>
      <c r="B182" s="147" t="s">
        <v>463</v>
      </c>
      <c r="C182" s="146">
        <v>980</v>
      </c>
      <c r="D182" s="218" t="s">
        <v>1331</v>
      </c>
      <c r="E182" s="145" t="s">
        <v>462</v>
      </c>
      <c r="F182" s="218">
        <v>1019135752</v>
      </c>
      <c r="G182" s="218" t="s">
        <v>1608</v>
      </c>
      <c r="H182" s="218" t="s">
        <v>1607</v>
      </c>
      <c r="I182" s="218">
        <v>3104828570</v>
      </c>
      <c r="J182" s="217"/>
      <c r="K182" s="129" t="s">
        <v>1332</v>
      </c>
      <c r="L182" s="129" t="s">
        <v>1333</v>
      </c>
      <c r="M182" s="129" t="s">
        <v>866</v>
      </c>
      <c r="N182" s="130">
        <v>1498</v>
      </c>
      <c r="O182" s="130">
        <v>2018</v>
      </c>
      <c r="P182" s="130">
        <v>2019</v>
      </c>
      <c r="Q182" s="129" t="s">
        <v>780</v>
      </c>
      <c r="R182" s="129" t="s">
        <v>1102</v>
      </c>
      <c r="S182" s="131" t="s">
        <v>1334</v>
      </c>
      <c r="T182" s="132" t="s">
        <v>1335</v>
      </c>
      <c r="U182" s="130">
        <v>7</v>
      </c>
      <c r="V182" s="130">
        <v>7</v>
      </c>
      <c r="W182" s="130">
        <v>5</v>
      </c>
      <c r="X182" s="132" t="s">
        <v>1085</v>
      </c>
      <c r="Y182" s="133">
        <v>43383</v>
      </c>
      <c r="Z182" s="133">
        <v>43330</v>
      </c>
      <c r="AA182" s="132" t="s">
        <v>469</v>
      </c>
      <c r="AB182" s="130">
        <v>10016669476</v>
      </c>
      <c r="AC182" s="134">
        <v>7</v>
      </c>
      <c r="AD182" s="135">
        <v>331206</v>
      </c>
      <c r="AE182" s="130" t="s">
        <v>458</v>
      </c>
      <c r="AF182" s="136">
        <v>44874</v>
      </c>
      <c r="AG182" s="137">
        <v>45605</v>
      </c>
      <c r="AH182" s="135">
        <v>11101000608</v>
      </c>
      <c r="AI182" s="132" t="s">
        <v>459</v>
      </c>
      <c r="AJ182" s="136">
        <v>45347</v>
      </c>
      <c r="AK182" s="138">
        <v>45713</v>
      </c>
      <c r="AL182" s="216">
        <v>13061001309</v>
      </c>
      <c r="AM182" s="129" t="s">
        <v>459</v>
      </c>
      <c r="AN182" s="136">
        <v>45481</v>
      </c>
      <c r="AO182" s="138">
        <v>45846</v>
      </c>
      <c r="AP182" s="139">
        <v>86737306</v>
      </c>
      <c r="AQ182" s="211" t="s">
        <v>763</v>
      </c>
      <c r="AR182" s="136">
        <v>45242</v>
      </c>
      <c r="AS182" s="137">
        <v>45607</v>
      </c>
      <c r="AT182" s="140" t="s">
        <v>471</v>
      </c>
      <c r="AU182" s="137">
        <v>45455</v>
      </c>
      <c r="AV182" s="138">
        <v>45515</v>
      </c>
      <c r="AW182" s="135">
        <v>170189311</v>
      </c>
      <c r="AX182" s="140" t="s">
        <v>1336</v>
      </c>
      <c r="AY182" s="215">
        <v>45272</v>
      </c>
      <c r="AZ182" s="214">
        <v>45638</v>
      </c>
      <c r="BA182" s="213">
        <v>79810281</v>
      </c>
      <c r="BB182" s="142" t="s">
        <v>1337</v>
      </c>
      <c r="BC182" s="143">
        <v>3105613923</v>
      </c>
      <c r="BD182" s="143">
        <v>3105613923</v>
      </c>
      <c r="BE182" s="132" t="s">
        <v>1338</v>
      </c>
      <c r="BF182" s="144" t="s">
        <v>1339</v>
      </c>
      <c r="BG182" s="212"/>
      <c r="BH182" s="142"/>
      <c r="BI182" s="143"/>
      <c r="BJ182" s="211"/>
      <c r="BK182" s="211"/>
      <c r="BL182" s="212"/>
      <c r="BM182" s="142"/>
      <c r="BN182" s="143"/>
      <c r="BO182" s="211"/>
      <c r="BP182" s="211"/>
      <c r="BQ182" s="146">
        <v>980</v>
      </c>
      <c r="BR182" s="146"/>
      <c r="BS182" s="211"/>
      <c r="BT182" s="211"/>
      <c r="BU182" s="211" t="s">
        <v>1584</v>
      </c>
      <c r="BV182" s="210"/>
      <c r="BW182" s="209" t="s">
        <v>1583</v>
      </c>
      <c r="BX182" s="209"/>
      <c r="BY182" s="209"/>
      <c r="BZ182" s="209"/>
      <c r="CA182" s="208"/>
      <c r="CB182" s="191" t="s">
        <v>463</v>
      </c>
    </row>
    <row r="183" spans="1:80" s="232" customFormat="1" ht="13.5" customHeight="1" x14ac:dyDescent="0.3">
      <c r="A183" s="219">
        <v>136</v>
      </c>
      <c r="B183" s="147" t="s">
        <v>463</v>
      </c>
      <c r="C183" s="146">
        <v>981</v>
      </c>
      <c r="D183" s="218" t="s">
        <v>1185</v>
      </c>
      <c r="E183" s="145" t="s">
        <v>462</v>
      </c>
      <c r="F183" s="218">
        <v>1000121757</v>
      </c>
      <c r="G183" s="218" t="s">
        <v>1606</v>
      </c>
      <c r="H183" s="218" t="e">
        <v>#N/A</v>
      </c>
      <c r="I183" s="218" t="e">
        <v>#N/A</v>
      </c>
      <c r="J183" s="217"/>
      <c r="K183" s="129" t="s">
        <v>1110</v>
      </c>
      <c r="L183" s="129" t="s">
        <v>1142</v>
      </c>
      <c r="M183" s="129" t="s">
        <v>1080</v>
      </c>
      <c r="N183" s="130">
        <v>1798</v>
      </c>
      <c r="O183" s="130">
        <v>2019</v>
      </c>
      <c r="P183" s="130">
        <v>2020</v>
      </c>
      <c r="Q183" s="129" t="s">
        <v>537</v>
      </c>
      <c r="R183" s="129" t="s">
        <v>1102</v>
      </c>
      <c r="S183" s="131" t="s">
        <v>1186</v>
      </c>
      <c r="T183" s="132" t="s">
        <v>1187</v>
      </c>
      <c r="U183" s="130">
        <v>7</v>
      </c>
      <c r="V183" s="130">
        <v>7</v>
      </c>
      <c r="W183" s="130">
        <v>5</v>
      </c>
      <c r="X183" s="132" t="s">
        <v>1085</v>
      </c>
      <c r="Y183" s="133">
        <v>43770</v>
      </c>
      <c r="Z183" s="133">
        <v>43762</v>
      </c>
      <c r="AA183" s="132" t="s">
        <v>469</v>
      </c>
      <c r="AB183" s="130">
        <v>10019494494</v>
      </c>
      <c r="AC183" s="134">
        <v>7</v>
      </c>
      <c r="AD183" s="135">
        <v>396672</v>
      </c>
      <c r="AE183" s="130" t="s">
        <v>458</v>
      </c>
      <c r="AF183" s="136">
        <v>45277</v>
      </c>
      <c r="AG183" s="137">
        <v>46008</v>
      </c>
      <c r="AH183" s="135">
        <v>11101000608</v>
      </c>
      <c r="AI183" s="132" t="s">
        <v>459</v>
      </c>
      <c r="AJ183" s="136">
        <v>45347</v>
      </c>
      <c r="AK183" s="138">
        <v>45713</v>
      </c>
      <c r="AL183" s="216">
        <v>13061001309</v>
      </c>
      <c r="AM183" s="129" t="s">
        <v>459</v>
      </c>
      <c r="AN183" s="136">
        <v>45481</v>
      </c>
      <c r="AO183" s="138">
        <v>45846</v>
      </c>
      <c r="AP183" s="139">
        <v>9310009391801</v>
      </c>
      <c r="AQ183" s="211" t="s">
        <v>484</v>
      </c>
      <c r="AR183" s="136">
        <v>45225</v>
      </c>
      <c r="AS183" s="137">
        <v>45590</v>
      </c>
      <c r="AT183" s="140" t="s">
        <v>1188</v>
      </c>
      <c r="AU183" s="127">
        <v>45408</v>
      </c>
      <c r="AV183" s="138">
        <v>45468</v>
      </c>
      <c r="AW183" s="135">
        <v>169348411</v>
      </c>
      <c r="AX183" s="140" t="s">
        <v>1188</v>
      </c>
      <c r="AY183" s="215">
        <v>45231</v>
      </c>
      <c r="AZ183" s="214">
        <v>45597</v>
      </c>
      <c r="BA183" s="213">
        <v>52302945</v>
      </c>
      <c r="BB183" s="142" t="s">
        <v>1189</v>
      </c>
      <c r="BC183" s="143">
        <v>7853698</v>
      </c>
      <c r="BD183" s="143">
        <v>3103172493</v>
      </c>
      <c r="BE183" s="132" t="s">
        <v>1190</v>
      </c>
      <c r="BF183" s="144" t="s">
        <v>1191</v>
      </c>
      <c r="BG183" s="212">
        <v>80272177</v>
      </c>
      <c r="BH183" s="142" t="s">
        <v>1192</v>
      </c>
      <c r="BI183" s="143">
        <v>3112112242</v>
      </c>
      <c r="BJ183" s="211" t="s">
        <v>1193</v>
      </c>
      <c r="BK183" s="211" t="s">
        <v>1194</v>
      </c>
      <c r="BL183" s="212"/>
      <c r="BM183" s="142"/>
      <c r="BN183" s="143"/>
      <c r="BO183" s="211"/>
      <c r="BP183" s="211"/>
      <c r="BQ183" s="146">
        <v>981</v>
      </c>
      <c r="BR183" s="146"/>
      <c r="BS183" s="211"/>
      <c r="BT183" s="211"/>
      <c r="BU183" s="211" t="s">
        <v>1584</v>
      </c>
      <c r="BV183" s="210"/>
      <c r="BW183" s="209" t="s">
        <v>1583</v>
      </c>
      <c r="BX183" s="209"/>
      <c r="BY183" s="209"/>
      <c r="BZ183" s="209"/>
      <c r="CA183" s="208"/>
      <c r="CB183" s="191" t="s">
        <v>463</v>
      </c>
    </row>
    <row r="184" spans="1:80" s="224" customFormat="1" ht="13.5" customHeight="1" x14ac:dyDescent="0.3">
      <c r="A184" s="219">
        <v>177</v>
      </c>
      <c r="B184" s="147" t="s">
        <v>463</v>
      </c>
      <c r="C184" s="146">
        <v>984</v>
      </c>
      <c r="D184" s="218" t="s">
        <v>1419</v>
      </c>
      <c r="E184" s="145" t="s">
        <v>462</v>
      </c>
      <c r="F184" s="218">
        <v>1015461740</v>
      </c>
      <c r="G184" s="218" t="s">
        <v>1605</v>
      </c>
      <c r="H184" s="218" t="e">
        <v>#N/A</v>
      </c>
      <c r="I184" s="218" t="e">
        <v>#N/A</v>
      </c>
      <c r="J184" s="217">
        <v>45250</v>
      </c>
      <c r="K184" s="129" t="s">
        <v>1110</v>
      </c>
      <c r="L184" s="129" t="s">
        <v>1142</v>
      </c>
      <c r="M184" s="129" t="s">
        <v>1080</v>
      </c>
      <c r="N184" s="130">
        <v>1798</v>
      </c>
      <c r="O184" s="130">
        <v>2023</v>
      </c>
      <c r="P184" s="130">
        <v>2024</v>
      </c>
      <c r="Q184" s="129" t="s">
        <v>537</v>
      </c>
      <c r="R184" s="129" t="s">
        <v>1102</v>
      </c>
      <c r="S184" s="131" t="s">
        <v>1420</v>
      </c>
      <c r="T184" s="132" t="s">
        <v>1421</v>
      </c>
      <c r="U184" s="130">
        <v>7</v>
      </c>
      <c r="V184" s="130">
        <v>7</v>
      </c>
      <c r="W184" s="130">
        <v>5</v>
      </c>
      <c r="X184" s="132" t="s">
        <v>1085</v>
      </c>
      <c r="Y184" s="133">
        <v>45086</v>
      </c>
      <c r="Z184" s="133">
        <v>45071</v>
      </c>
      <c r="AA184" s="132" t="s">
        <v>538</v>
      </c>
      <c r="AB184" s="130">
        <v>10029192089</v>
      </c>
      <c r="AC184" s="134">
        <v>7</v>
      </c>
      <c r="AD184" s="135">
        <v>369111</v>
      </c>
      <c r="AE184" s="130" t="s">
        <v>458</v>
      </c>
      <c r="AF184" s="136">
        <v>45086</v>
      </c>
      <c r="AG184" s="137">
        <v>45817</v>
      </c>
      <c r="AH184" s="135">
        <v>11101000608</v>
      </c>
      <c r="AI184" s="132" t="s">
        <v>1412</v>
      </c>
      <c r="AJ184" s="136">
        <v>45347</v>
      </c>
      <c r="AK184" s="138">
        <v>45713</v>
      </c>
      <c r="AL184" s="216">
        <v>13061001309</v>
      </c>
      <c r="AM184" s="129" t="s">
        <v>459</v>
      </c>
      <c r="AN184" s="136">
        <v>45481</v>
      </c>
      <c r="AO184" s="138">
        <v>45846</v>
      </c>
      <c r="AP184" s="139">
        <v>4308005378815000</v>
      </c>
      <c r="AQ184" s="211" t="s">
        <v>539</v>
      </c>
      <c r="AR184" s="136">
        <v>45437</v>
      </c>
      <c r="AS184" s="137">
        <v>45801</v>
      </c>
      <c r="AT184" s="140" t="s">
        <v>809</v>
      </c>
      <c r="AU184" s="127">
        <v>45428</v>
      </c>
      <c r="AV184" s="138">
        <v>45488</v>
      </c>
      <c r="AW184" s="135" t="s">
        <v>809</v>
      </c>
      <c r="AX184" s="140" t="s">
        <v>809</v>
      </c>
      <c r="AY184" s="215">
        <v>45071</v>
      </c>
      <c r="AZ184" s="214">
        <v>45802</v>
      </c>
      <c r="BA184" s="213">
        <v>1022943437</v>
      </c>
      <c r="BB184" s="142" t="s">
        <v>1422</v>
      </c>
      <c r="BC184" s="143">
        <v>3187729964</v>
      </c>
      <c r="BD184" s="143">
        <v>3187729964</v>
      </c>
      <c r="BE184" s="132" t="s">
        <v>1423</v>
      </c>
      <c r="BF184" s="170" t="s">
        <v>1424</v>
      </c>
      <c r="BG184" s="212"/>
      <c r="BH184" s="142"/>
      <c r="BI184" s="143"/>
      <c r="BJ184" s="211"/>
      <c r="BK184" s="211"/>
      <c r="BL184" s="212"/>
      <c r="BM184" s="142"/>
      <c r="BN184" s="143"/>
      <c r="BO184" s="211"/>
      <c r="BP184" s="211"/>
      <c r="BQ184" s="146">
        <v>984</v>
      </c>
      <c r="BR184" s="146"/>
      <c r="BS184" s="211" t="s">
        <v>1587</v>
      </c>
      <c r="BT184" s="211"/>
      <c r="BU184" s="211"/>
      <c r="BV184" s="210"/>
      <c r="BW184" s="209" t="s">
        <v>1583</v>
      </c>
      <c r="BX184" s="209"/>
      <c r="BY184" s="209"/>
      <c r="BZ184" s="209"/>
      <c r="CA184" s="208"/>
      <c r="CB184" s="191" t="s">
        <v>463</v>
      </c>
    </row>
    <row r="185" spans="1:80" s="224" customFormat="1" ht="13.5" customHeight="1" x14ac:dyDescent="0.3">
      <c r="A185" s="219">
        <v>161</v>
      </c>
      <c r="B185" s="147" t="s">
        <v>463</v>
      </c>
      <c r="C185" s="146">
        <v>985</v>
      </c>
      <c r="D185" s="218" t="s">
        <v>1340</v>
      </c>
      <c r="E185" s="145" t="s">
        <v>462</v>
      </c>
      <c r="F185" s="218">
        <v>19373079</v>
      </c>
      <c r="G185" s="218" t="s">
        <v>1604</v>
      </c>
      <c r="H185" s="218" t="s">
        <v>1603</v>
      </c>
      <c r="I185" s="218">
        <v>3108776502</v>
      </c>
      <c r="J185" s="217">
        <v>45170</v>
      </c>
      <c r="K185" s="129" t="s">
        <v>517</v>
      </c>
      <c r="L185" s="129" t="s">
        <v>1134</v>
      </c>
      <c r="M185" s="129" t="s">
        <v>1080</v>
      </c>
      <c r="N185" s="130">
        <v>1333</v>
      </c>
      <c r="O185" s="130">
        <v>2022</v>
      </c>
      <c r="P185" s="130">
        <v>2021</v>
      </c>
      <c r="Q185" s="129" t="s">
        <v>945</v>
      </c>
      <c r="R185" s="129" t="s">
        <v>1082</v>
      </c>
      <c r="S185" s="131" t="s">
        <v>1341</v>
      </c>
      <c r="T185" s="132" t="s">
        <v>1342</v>
      </c>
      <c r="U185" s="130">
        <v>5</v>
      </c>
      <c r="V185" s="130">
        <v>5</v>
      </c>
      <c r="W185" s="130">
        <v>5</v>
      </c>
      <c r="X185" s="132" t="s">
        <v>1085</v>
      </c>
      <c r="Y185" s="133">
        <v>44539</v>
      </c>
      <c r="Z185" s="133">
        <v>44512</v>
      </c>
      <c r="AA185" s="132" t="s">
        <v>469</v>
      </c>
      <c r="AB185" s="130">
        <v>10024489628</v>
      </c>
      <c r="AC185" s="134">
        <v>5</v>
      </c>
      <c r="AD185" s="135">
        <v>399963</v>
      </c>
      <c r="AE185" s="130" t="s">
        <v>458</v>
      </c>
      <c r="AF185" s="136">
        <v>45270</v>
      </c>
      <c r="AG185" s="137">
        <v>46001</v>
      </c>
      <c r="AH185" s="135">
        <v>11101000608</v>
      </c>
      <c r="AI185" s="132" t="s">
        <v>459</v>
      </c>
      <c r="AJ185" s="136">
        <v>45347</v>
      </c>
      <c r="AK185" s="138">
        <v>45713</v>
      </c>
      <c r="AL185" s="216">
        <v>13061001309</v>
      </c>
      <c r="AM185" s="129" t="s">
        <v>459</v>
      </c>
      <c r="AN185" s="136">
        <v>45481</v>
      </c>
      <c r="AO185" s="138">
        <v>45846</v>
      </c>
      <c r="AP185" s="139">
        <v>86826898</v>
      </c>
      <c r="AQ185" s="211" t="s">
        <v>470</v>
      </c>
      <c r="AR185" s="136">
        <v>45241</v>
      </c>
      <c r="AS185" s="137">
        <v>45606</v>
      </c>
      <c r="AT185" s="140" t="s">
        <v>471</v>
      </c>
      <c r="AU185" s="137">
        <v>45409</v>
      </c>
      <c r="AV185" s="138">
        <v>45469</v>
      </c>
      <c r="AW185" s="135">
        <v>16948828</v>
      </c>
      <c r="AX185" s="140" t="s">
        <v>1343</v>
      </c>
      <c r="AY185" s="215">
        <v>45239</v>
      </c>
      <c r="AZ185" s="214">
        <v>45605</v>
      </c>
      <c r="BA185" s="213">
        <v>43924768</v>
      </c>
      <c r="BB185" s="142" t="s">
        <v>1344</v>
      </c>
      <c r="BC185" s="143">
        <v>3102463894</v>
      </c>
      <c r="BD185" s="143">
        <v>3102463894</v>
      </c>
      <c r="BE185" s="132" t="s">
        <v>1345</v>
      </c>
      <c r="BF185" s="144" t="s">
        <v>1346</v>
      </c>
      <c r="BG185" s="212"/>
      <c r="BH185" s="142"/>
      <c r="BI185" s="143"/>
      <c r="BJ185" s="211"/>
      <c r="BK185" s="211"/>
      <c r="BL185" s="212"/>
      <c r="BM185" s="142"/>
      <c r="BN185" s="143"/>
      <c r="BO185" s="211"/>
      <c r="BP185" s="211"/>
      <c r="BQ185" s="146">
        <v>985</v>
      </c>
      <c r="BR185" s="146"/>
      <c r="BS185" s="211"/>
      <c r="BT185" s="211"/>
      <c r="BU185" s="211" t="s">
        <v>1584</v>
      </c>
      <c r="BV185" s="210"/>
      <c r="BW185" s="209" t="s">
        <v>1583</v>
      </c>
      <c r="BX185" s="209"/>
      <c r="BY185" s="209"/>
      <c r="BZ185" s="209"/>
      <c r="CA185" s="208"/>
      <c r="CB185" s="191" t="s">
        <v>463</v>
      </c>
    </row>
    <row r="186" spans="1:80" s="224" customFormat="1" ht="13.5" customHeight="1" x14ac:dyDescent="0.3">
      <c r="A186" s="219">
        <v>162</v>
      </c>
      <c r="B186" s="147" t="s">
        <v>463</v>
      </c>
      <c r="C186" s="146">
        <v>986</v>
      </c>
      <c r="D186" s="218" t="s">
        <v>1347</v>
      </c>
      <c r="E186" s="145" t="s">
        <v>462</v>
      </c>
      <c r="F186" s="218">
        <v>1031124324</v>
      </c>
      <c r="G186" s="218" t="s">
        <v>1602</v>
      </c>
      <c r="H186" s="218" t="s">
        <v>1601</v>
      </c>
      <c r="I186" s="218">
        <v>3007645735</v>
      </c>
      <c r="J186" s="217"/>
      <c r="K186" s="129" t="s">
        <v>1110</v>
      </c>
      <c r="L186" s="129" t="s">
        <v>1348</v>
      </c>
      <c r="M186" s="129" t="s">
        <v>866</v>
      </c>
      <c r="N186" s="130">
        <v>1239</v>
      </c>
      <c r="O186" s="130">
        <v>2022</v>
      </c>
      <c r="P186" s="130">
        <v>2023</v>
      </c>
      <c r="Q186" s="129" t="s">
        <v>537</v>
      </c>
      <c r="R186" s="129" t="s">
        <v>1102</v>
      </c>
      <c r="S186" s="131" t="s">
        <v>1349</v>
      </c>
      <c r="T186" s="132" t="s">
        <v>1350</v>
      </c>
      <c r="U186" s="130">
        <v>9</v>
      </c>
      <c r="V186" s="130">
        <v>9</v>
      </c>
      <c r="W186" s="130">
        <v>5</v>
      </c>
      <c r="X186" s="132" t="s">
        <v>1085</v>
      </c>
      <c r="Y186" s="133">
        <v>44889</v>
      </c>
      <c r="Z186" s="133">
        <v>44904</v>
      </c>
      <c r="AA186" s="132" t="s">
        <v>457</v>
      </c>
      <c r="AB186" s="130">
        <v>10027918931</v>
      </c>
      <c r="AC186" s="134">
        <v>9</v>
      </c>
      <c r="AD186" s="135">
        <v>339230</v>
      </c>
      <c r="AE186" s="130" t="s">
        <v>458</v>
      </c>
      <c r="AF186" s="136">
        <v>44916</v>
      </c>
      <c r="AG186" s="137">
        <v>45647</v>
      </c>
      <c r="AH186" s="135">
        <v>11101000608</v>
      </c>
      <c r="AI186" s="132" t="s">
        <v>459</v>
      </c>
      <c r="AJ186" s="136">
        <v>45347</v>
      </c>
      <c r="AK186" s="138">
        <v>45713</v>
      </c>
      <c r="AL186" s="216">
        <v>13061001309</v>
      </c>
      <c r="AM186" s="129" t="s">
        <v>459</v>
      </c>
      <c r="AN186" s="136">
        <v>45481</v>
      </c>
      <c r="AO186" s="138">
        <v>45846</v>
      </c>
      <c r="AP186" s="139">
        <v>5131100324502</v>
      </c>
      <c r="AQ186" s="211" t="s">
        <v>484</v>
      </c>
      <c r="AR186" s="136">
        <v>45266</v>
      </c>
      <c r="AS186" s="137">
        <v>45633</v>
      </c>
      <c r="AT186" s="140"/>
      <c r="AU186" s="127">
        <v>45415</v>
      </c>
      <c r="AV186" s="138">
        <v>45475</v>
      </c>
      <c r="AW186" s="135" t="s">
        <v>809</v>
      </c>
      <c r="AX186" s="140" t="s">
        <v>809</v>
      </c>
      <c r="AY186" s="215">
        <v>44904</v>
      </c>
      <c r="AZ186" s="214">
        <v>45635</v>
      </c>
      <c r="BA186" s="213">
        <v>1056688148</v>
      </c>
      <c r="BB186" s="142" t="s">
        <v>1351</v>
      </c>
      <c r="BC186" s="143"/>
      <c r="BD186" s="143">
        <v>3156715964</v>
      </c>
      <c r="BE186" s="132" t="s">
        <v>1352</v>
      </c>
      <c r="BF186" s="129" t="s">
        <v>1353</v>
      </c>
      <c r="BG186" s="212"/>
      <c r="BH186" s="142"/>
      <c r="BI186" s="143"/>
      <c r="BJ186" s="211"/>
      <c r="BK186" s="211"/>
      <c r="BL186" s="212"/>
      <c r="BM186" s="142"/>
      <c r="BN186" s="143"/>
      <c r="BO186" s="211"/>
      <c r="BP186" s="211"/>
      <c r="BQ186" s="146">
        <v>986</v>
      </c>
      <c r="BR186" s="146"/>
      <c r="BS186" s="211"/>
      <c r="BT186" s="211"/>
      <c r="BU186" s="211"/>
      <c r="BV186" s="210"/>
      <c r="BW186" s="209" t="s">
        <v>1583</v>
      </c>
      <c r="BX186" s="209"/>
      <c r="BY186" s="209"/>
      <c r="BZ186" s="209"/>
      <c r="CA186" s="208"/>
      <c r="CB186" s="191" t="s">
        <v>463</v>
      </c>
    </row>
    <row r="187" spans="1:80" s="224" customFormat="1" ht="13.5" customHeight="1" x14ac:dyDescent="0.3">
      <c r="A187" s="219">
        <v>189</v>
      </c>
      <c r="B187" s="147" t="s">
        <v>463</v>
      </c>
      <c r="C187" s="146">
        <v>987</v>
      </c>
      <c r="D187" s="218" t="s">
        <v>1463</v>
      </c>
      <c r="E187" s="145" t="s">
        <v>462</v>
      </c>
      <c r="F187" s="218">
        <v>79404121</v>
      </c>
      <c r="G187" s="218" t="s">
        <v>1466</v>
      </c>
      <c r="H187" s="218" t="s">
        <v>1468</v>
      </c>
      <c r="I187" s="218">
        <v>79404121</v>
      </c>
      <c r="J187" s="217">
        <v>45223</v>
      </c>
      <c r="K187" s="129" t="s">
        <v>517</v>
      </c>
      <c r="L187" s="129" t="s">
        <v>1134</v>
      </c>
      <c r="M187" s="129" t="s">
        <v>1080</v>
      </c>
      <c r="N187" s="130">
        <v>1598</v>
      </c>
      <c r="O187" s="130">
        <v>2023</v>
      </c>
      <c r="P187" s="130">
        <v>2024</v>
      </c>
      <c r="Q187" s="129" t="s">
        <v>945</v>
      </c>
      <c r="R187" s="129" t="s">
        <v>1102</v>
      </c>
      <c r="S187" s="131" t="s">
        <v>1464</v>
      </c>
      <c r="T187" s="132" t="s">
        <v>1465</v>
      </c>
      <c r="U187" s="130">
        <v>5</v>
      </c>
      <c r="V187" s="130">
        <v>5</v>
      </c>
      <c r="W187" s="130">
        <v>5</v>
      </c>
      <c r="X187" s="132" t="s">
        <v>1085</v>
      </c>
      <c r="Y187" s="133">
        <v>45197</v>
      </c>
      <c r="Z187" s="133">
        <v>45167</v>
      </c>
      <c r="AA187" s="132" t="s">
        <v>469</v>
      </c>
      <c r="AB187" s="130">
        <v>10029881685</v>
      </c>
      <c r="AC187" s="134">
        <v>5</v>
      </c>
      <c r="AD187" s="135">
        <v>389887</v>
      </c>
      <c r="AE187" s="130" t="s">
        <v>458</v>
      </c>
      <c r="AF187" s="136">
        <v>45197</v>
      </c>
      <c r="AG187" s="137">
        <v>45928</v>
      </c>
      <c r="AH187" s="135">
        <v>11101000608</v>
      </c>
      <c r="AI187" s="132" t="s">
        <v>459</v>
      </c>
      <c r="AJ187" s="136">
        <v>45347</v>
      </c>
      <c r="AK187" s="138">
        <v>45713</v>
      </c>
      <c r="AL187" s="216">
        <v>13061001309</v>
      </c>
      <c r="AM187" s="129" t="s">
        <v>459</v>
      </c>
      <c r="AN187" s="136">
        <v>45481</v>
      </c>
      <c r="AO187" s="138">
        <v>45846</v>
      </c>
      <c r="AP187" s="139">
        <v>88116071</v>
      </c>
      <c r="AQ187" s="211" t="s">
        <v>470</v>
      </c>
      <c r="AR187" s="136">
        <v>45433</v>
      </c>
      <c r="AS187" s="137">
        <v>45797</v>
      </c>
      <c r="AT187" s="140"/>
      <c r="AU187" s="136" t="s">
        <v>1593</v>
      </c>
      <c r="AV187" s="138" t="s">
        <v>1593</v>
      </c>
      <c r="AW187" s="135" t="s">
        <v>809</v>
      </c>
      <c r="AX187" s="140" t="s">
        <v>809</v>
      </c>
      <c r="AY187" s="215">
        <v>45167</v>
      </c>
      <c r="AZ187" s="214">
        <v>45898</v>
      </c>
      <c r="BA187" s="213">
        <v>79404121</v>
      </c>
      <c r="BB187" s="142" t="s">
        <v>1466</v>
      </c>
      <c r="BC187" s="143"/>
      <c r="BD187" s="143">
        <v>3142782033</v>
      </c>
      <c r="BE187" s="132" t="s">
        <v>1467</v>
      </c>
      <c r="BF187" s="129" t="s">
        <v>1468</v>
      </c>
      <c r="BG187" s="212"/>
      <c r="BH187" s="142"/>
      <c r="BI187" s="143"/>
      <c r="BJ187" s="211"/>
      <c r="BK187" s="211"/>
      <c r="BL187" s="212"/>
      <c r="BM187" s="142"/>
      <c r="BN187" s="143"/>
      <c r="BO187" s="211"/>
      <c r="BP187" s="211"/>
      <c r="BQ187" s="146">
        <v>987</v>
      </c>
      <c r="BR187" s="146"/>
      <c r="BS187" s="211"/>
      <c r="BT187" s="211"/>
      <c r="BU187" s="211"/>
      <c r="BV187" s="210"/>
      <c r="BW187" s="209" t="s">
        <v>1600</v>
      </c>
      <c r="BX187" s="209"/>
      <c r="BY187" s="209"/>
      <c r="BZ187" s="209"/>
      <c r="CA187" s="208"/>
      <c r="CB187" s="191" t="s">
        <v>463</v>
      </c>
    </row>
    <row r="188" spans="1:80" s="224" customFormat="1" ht="13.5" customHeight="1" x14ac:dyDescent="0.3">
      <c r="A188" s="219">
        <v>198</v>
      </c>
      <c r="B188" s="231" t="s">
        <v>463</v>
      </c>
      <c r="C188" s="146">
        <v>988</v>
      </c>
      <c r="D188" s="230" t="s">
        <v>1498</v>
      </c>
      <c r="E188" s="145" t="s">
        <v>623</v>
      </c>
      <c r="F188" s="218">
        <v>1014186181</v>
      </c>
      <c r="G188" s="218" t="s">
        <v>1599</v>
      </c>
      <c r="H188" s="218" t="s">
        <v>1598</v>
      </c>
      <c r="I188" s="218">
        <v>3118268241</v>
      </c>
      <c r="J188" s="217">
        <v>45383</v>
      </c>
      <c r="K188" s="129" t="s">
        <v>543</v>
      </c>
      <c r="L188" s="148" t="s">
        <v>1499</v>
      </c>
      <c r="M188" s="148" t="s">
        <v>1080</v>
      </c>
      <c r="N188" s="145" t="s">
        <v>809</v>
      </c>
      <c r="O188" s="145">
        <v>2024</v>
      </c>
      <c r="P188" s="145">
        <v>2024</v>
      </c>
      <c r="Q188" s="148" t="s">
        <v>537</v>
      </c>
      <c r="R188" s="148" t="s">
        <v>1102</v>
      </c>
      <c r="S188" s="149" t="s">
        <v>1500</v>
      </c>
      <c r="T188" s="142" t="s">
        <v>1501</v>
      </c>
      <c r="U188" s="145">
        <v>5</v>
      </c>
      <c r="V188" s="145">
        <v>5</v>
      </c>
      <c r="W188" s="145">
        <v>5</v>
      </c>
      <c r="X188" s="142" t="s">
        <v>1066</v>
      </c>
      <c r="Y188" s="141">
        <v>45357</v>
      </c>
      <c r="Z188" s="141">
        <v>45353</v>
      </c>
      <c r="AA188" s="142" t="s">
        <v>469</v>
      </c>
      <c r="AB188" s="145">
        <v>10031258444</v>
      </c>
      <c r="AC188" s="150">
        <v>5</v>
      </c>
      <c r="AD188" s="135">
        <v>421015</v>
      </c>
      <c r="AE188" s="130" t="s">
        <v>458</v>
      </c>
      <c r="AF188" s="136">
        <v>45357</v>
      </c>
      <c r="AG188" s="137">
        <v>46087</v>
      </c>
      <c r="AH188" s="135">
        <v>11101000608</v>
      </c>
      <c r="AI188" s="132" t="s">
        <v>459</v>
      </c>
      <c r="AJ188" s="136">
        <v>45356</v>
      </c>
      <c r="AK188" s="138">
        <v>45713</v>
      </c>
      <c r="AL188" s="216">
        <v>13061001309</v>
      </c>
      <c r="AM188" s="129" t="s">
        <v>459</v>
      </c>
      <c r="AN188" s="136">
        <v>45481</v>
      </c>
      <c r="AO188" s="138">
        <v>45846</v>
      </c>
      <c r="AP188" s="139">
        <v>38366791</v>
      </c>
      <c r="AQ188" s="211" t="s">
        <v>700</v>
      </c>
      <c r="AR188" s="136">
        <v>45331</v>
      </c>
      <c r="AS188" s="137">
        <v>45696</v>
      </c>
      <c r="AT188" s="140" t="s">
        <v>809</v>
      </c>
      <c r="AU188" s="127">
        <v>45456</v>
      </c>
      <c r="AV188" s="138">
        <v>45516</v>
      </c>
      <c r="AW188" s="135" t="s">
        <v>809</v>
      </c>
      <c r="AX188" s="140" t="s">
        <v>809</v>
      </c>
      <c r="AY188" s="215">
        <v>45353</v>
      </c>
      <c r="AZ188" s="214">
        <v>46083</v>
      </c>
      <c r="BA188" s="229">
        <v>800126471</v>
      </c>
      <c r="BB188" s="142" t="s">
        <v>512</v>
      </c>
      <c r="BC188" s="158">
        <v>3118830</v>
      </c>
      <c r="BD188" s="158">
        <v>3203001319</v>
      </c>
      <c r="BE188" s="158" t="s">
        <v>513</v>
      </c>
      <c r="BF188" s="152" t="s">
        <v>514</v>
      </c>
      <c r="BG188" s="174"/>
      <c r="BH188" s="174"/>
      <c r="BI188" s="174"/>
      <c r="BJ188" s="174"/>
      <c r="BK188" s="174"/>
      <c r="BL188" s="174"/>
      <c r="BM188" s="174"/>
      <c r="BN188" s="174"/>
      <c r="BO188" s="174"/>
      <c r="BP188" s="174"/>
      <c r="BQ188" s="146">
        <v>988</v>
      </c>
      <c r="BR188" s="146"/>
      <c r="BS188" s="228"/>
      <c r="BT188" s="228"/>
      <c r="BU188" s="228"/>
      <c r="BV188" s="227"/>
      <c r="BW188" s="209" t="s">
        <v>1583</v>
      </c>
      <c r="BX188" s="226"/>
      <c r="BY188" s="226"/>
      <c r="BZ188" s="226"/>
      <c r="CA188" s="225"/>
      <c r="CB188" s="191" t="s">
        <v>463</v>
      </c>
    </row>
    <row r="189" spans="1:80" s="224" customFormat="1" ht="13.5" customHeight="1" x14ac:dyDescent="0.3">
      <c r="A189" s="219">
        <v>199</v>
      </c>
      <c r="B189" s="231" t="s">
        <v>463</v>
      </c>
      <c r="C189" s="146">
        <v>990</v>
      </c>
      <c r="D189" s="230" t="s">
        <v>1502</v>
      </c>
      <c r="E189" s="145" t="s">
        <v>702</v>
      </c>
      <c r="F189" s="218">
        <v>1030635563</v>
      </c>
      <c r="G189" s="218" t="s">
        <v>1597</v>
      </c>
      <c r="H189" s="218" t="s">
        <v>1596</v>
      </c>
      <c r="I189" s="218">
        <v>3165382764</v>
      </c>
      <c r="J189" s="217">
        <v>45161</v>
      </c>
      <c r="K189" s="129" t="s">
        <v>1503</v>
      </c>
      <c r="L189" s="148" t="s">
        <v>1504</v>
      </c>
      <c r="M189" s="148" t="s">
        <v>1080</v>
      </c>
      <c r="N189" s="145">
        <v>1462</v>
      </c>
      <c r="O189" s="145">
        <v>2024</v>
      </c>
      <c r="P189" s="145">
        <v>2024</v>
      </c>
      <c r="Q189" s="148" t="s">
        <v>1505</v>
      </c>
      <c r="R189" s="148" t="s">
        <v>1102</v>
      </c>
      <c r="S189" s="149" t="s">
        <v>1506</v>
      </c>
      <c r="T189" s="142" t="s">
        <v>1507</v>
      </c>
      <c r="U189" s="145">
        <v>5</v>
      </c>
      <c r="V189" s="145">
        <v>5</v>
      </c>
      <c r="W189" s="145">
        <v>5</v>
      </c>
      <c r="X189" s="142" t="s">
        <v>1222</v>
      </c>
      <c r="Y189" s="141">
        <v>45385</v>
      </c>
      <c r="Z189" s="141">
        <v>45373</v>
      </c>
      <c r="AA189" s="142" t="s">
        <v>469</v>
      </c>
      <c r="AB189" s="145">
        <v>10031420123</v>
      </c>
      <c r="AC189" s="150">
        <v>5</v>
      </c>
      <c r="AD189" s="135">
        <v>425125</v>
      </c>
      <c r="AE189" s="130" t="s">
        <v>458</v>
      </c>
      <c r="AF189" s="136">
        <v>45385</v>
      </c>
      <c r="AG189" s="137">
        <v>46115</v>
      </c>
      <c r="AH189" s="135">
        <v>11101000608</v>
      </c>
      <c r="AI189" s="132" t="s">
        <v>459</v>
      </c>
      <c r="AJ189" s="136">
        <v>45377</v>
      </c>
      <c r="AK189" s="138">
        <v>45713</v>
      </c>
      <c r="AL189" s="216">
        <v>13061001309</v>
      </c>
      <c r="AM189" s="129" t="s">
        <v>459</v>
      </c>
      <c r="AN189" s="136">
        <v>45481</v>
      </c>
      <c r="AO189" s="138">
        <v>45846</v>
      </c>
      <c r="AP189" s="139">
        <v>38848463</v>
      </c>
      <c r="AQ189" s="211" t="s">
        <v>700</v>
      </c>
      <c r="AR189" s="136">
        <v>45373</v>
      </c>
      <c r="AS189" s="137">
        <v>45737</v>
      </c>
      <c r="AT189" s="140" t="s">
        <v>809</v>
      </c>
      <c r="AU189" s="127">
        <v>45427</v>
      </c>
      <c r="AV189" s="138">
        <v>45487</v>
      </c>
      <c r="AW189" s="135" t="s">
        <v>809</v>
      </c>
      <c r="AX189" s="140" t="s">
        <v>809</v>
      </c>
      <c r="AY189" s="215">
        <v>45373</v>
      </c>
      <c r="AZ189" s="214">
        <v>46103</v>
      </c>
      <c r="BA189" s="229">
        <v>52493549</v>
      </c>
      <c r="BB189" s="142" t="s">
        <v>589</v>
      </c>
      <c r="BC189" s="158">
        <v>3118830</v>
      </c>
      <c r="BD189" s="158">
        <v>3203001319</v>
      </c>
      <c r="BE189" s="158" t="s">
        <v>513</v>
      </c>
      <c r="BF189" s="152" t="s">
        <v>514</v>
      </c>
      <c r="BG189" s="174">
        <v>1031131540</v>
      </c>
      <c r="BH189" s="174" t="s">
        <v>1508</v>
      </c>
      <c r="BI189" s="174">
        <v>3203001319</v>
      </c>
      <c r="BJ189" s="174" t="s">
        <v>513</v>
      </c>
      <c r="BK189" s="174" t="s">
        <v>514</v>
      </c>
      <c r="BL189" s="174"/>
      <c r="BM189" s="174"/>
      <c r="BN189" s="174"/>
      <c r="BO189" s="174"/>
      <c r="BP189" s="174"/>
      <c r="BQ189" s="146">
        <v>990</v>
      </c>
      <c r="BR189" s="146"/>
      <c r="BS189" s="228"/>
      <c r="BT189" s="228"/>
      <c r="BU189" s="228"/>
      <c r="BV189" s="227"/>
      <c r="BW189" s="209" t="s">
        <v>1583</v>
      </c>
      <c r="BX189" s="226"/>
      <c r="BY189" s="226"/>
      <c r="BZ189" s="226"/>
      <c r="CA189" s="225"/>
      <c r="CB189" s="191" t="s">
        <v>463</v>
      </c>
    </row>
    <row r="190" spans="1:80" s="224" customFormat="1" ht="13.5" customHeight="1" x14ac:dyDescent="0.3">
      <c r="A190" s="219">
        <v>183</v>
      </c>
      <c r="B190" s="147" t="s">
        <v>463</v>
      </c>
      <c r="C190" s="146">
        <v>991</v>
      </c>
      <c r="D190" s="218" t="s">
        <v>1444</v>
      </c>
      <c r="E190" s="145" t="s">
        <v>623</v>
      </c>
      <c r="F190" s="218">
        <v>80472282</v>
      </c>
      <c r="G190" s="218" t="s">
        <v>1595</v>
      </c>
      <c r="H190" s="218" t="s">
        <v>1594</v>
      </c>
      <c r="I190" s="218">
        <v>3125501234</v>
      </c>
      <c r="J190" s="217">
        <v>45132</v>
      </c>
      <c r="K190" s="129" t="s">
        <v>627</v>
      </c>
      <c r="L190" s="129" t="s">
        <v>1445</v>
      </c>
      <c r="M190" s="129" t="s">
        <v>1076</v>
      </c>
      <c r="N190" s="130">
        <v>2298</v>
      </c>
      <c r="O190" s="130">
        <v>2023</v>
      </c>
      <c r="P190" s="130">
        <v>2024</v>
      </c>
      <c r="Q190" s="129" t="s">
        <v>537</v>
      </c>
      <c r="R190" s="129" t="s">
        <v>1077</v>
      </c>
      <c r="S190" s="131" t="s">
        <v>1446</v>
      </c>
      <c r="T190" s="132" t="s">
        <v>1447</v>
      </c>
      <c r="U190" s="130">
        <v>5</v>
      </c>
      <c r="V190" s="130">
        <v>5</v>
      </c>
      <c r="W190" s="130">
        <v>4</v>
      </c>
      <c r="X190" s="132" t="s">
        <v>456</v>
      </c>
      <c r="Y190" s="133">
        <v>45156</v>
      </c>
      <c r="Z190" s="133">
        <v>45135</v>
      </c>
      <c r="AA190" s="132" t="s">
        <v>469</v>
      </c>
      <c r="AB190" s="130">
        <v>10029656149</v>
      </c>
      <c r="AC190" s="134">
        <v>5</v>
      </c>
      <c r="AD190" s="135">
        <v>382021</v>
      </c>
      <c r="AE190" s="130" t="s">
        <v>458</v>
      </c>
      <c r="AF190" s="136">
        <v>45156</v>
      </c>
      <c r="AG190" s="137">
        <v>45887</v>
      </c>
      <c r="AH190" s="135">
        <v>11101000608</v>
      </c>
      <c r="AI190" s="132" t="s">
        <v>459</v>
      </c>
      <c r="AJ190" s="136">
        <v>45347</v>
      </c>
      <c r="AK190" s="138">
        <v>45713</v>
      </c>
      <c r="AL190" s="216">
        <v>13061001309</v>
      </c>
      <c r="AM190" s="129" t="s">
        <v>459</v>
      </c>
      <c r="AN190" s="136">
        <v>45481</v>
      </c>
      <c r="AO190" s="138">
        <v>45846</v>
      </c>
      <c r="AP190" s="139">
        <v>9310006716202</v>
      </c>
      <c r="AQ190" s="211" t="s">
        <v>484</v>
      </c>
      <c r="AR190" s="136">
        <v>45491</v>
      </c>
      <c r="AS190" s="137">
        <v>45865</v>
      </c>
      <c r="AT190" s="140"/>
      <c r="AU190" s="136" t="s">
        <v>1593</v>
      </c>
      <c r="AV190" s="138" t="s">
        <v>1593</v>
      </c>
      <c r="AW190" s="135" t="s">
        <v>809</v>
      </c>
      <c r="AX190" s="140" t="s">
        <v>809</v>
      </c>
      <c r="AY190" s="215">
        <v>45135</v>
      </c>
      <c r="AZ190" s="214">
        <v>45866</v>
      </c>
      <c r="BA190" s="213">
        <v>800126471</v>
      </c>
      <c r="BB190" s="142" t="s">
        <v>512</v>
      </c>
      <c r="BC190" s="143">
        <v>3118830</v>
      </c>
      <c r="BD190" s="143">
        <v>3203001319</v>
      </c>
      <c r="BE190" s="129" t="s">
        <v>513</v>
      </c>
      <c r="BF190" s="129" t="s">
        <v>514</v>
      </c>
      <c r="BG190" s="212"/>
      <c r="BH190" s="142"/>
      <c r="BI190" s="143"/>
      <c r="BJ190" s="211"/>
      <c r="BK190" s="211"/>
      <c r="BL190" s="212"/>
      <c r="BM190" s="142"/>
      <c r="BN190" s="143"/>
      <c r="BO190" s="211"/>
      <c r="BP190" s="211"/>
      <c r="BQ190" s="146">
        <v>991</v>
      </c>
      <c r="BR190" s="146"/>
      <c r="BS190" s="211" t="s">
        <v>1587</v>
      </c>
      <c r="BT190" s="211"/>
      <c r="BU190" s="211"/>
      <c r="BV190" s="210"/>
      <c r="BW190" s="209" t="s">
        <v>1583</v>
      </c>
      <c r="BX190" s="209"/>
      <c r="BY190" s="209"/>
      <c r="BZ190" s="209"/>
      <c r="CA190" s="208"/>
      <c r="CB190" s="191" t="s">
        <v>463</v>
      </c>
    </row>
    <row r="191" spans="1:80" s="224" customFormat="1" ht="13.5" customHeight="1" x14ac:dyDescent="0.3">
      <c r="A191" s="219">
        <v>184</v>
      </c>
      <c r="B191" s="147" t="s">
        <v>463</v>
      </c>
      <c r="C191" s="146">
        <v>992</v>
      </c>
      <c r="D191" s="218" t="s">
        <v>1448</v>
      </c>
      <c r="E191" s="145" t="s">
        <v>623</v>
      </c>
      <c r="F191" s="218">
        <v>79502626</v>
      </c>
      <c r="G191" s="218" t="s">
        <v>1592</v>
      </c>
      <c r="H191" s="218" t="s">
        <v>1591</v>
      </c>
      <c r="I191" s="218" t="s">
        <v>1590</v>
      </c>
      <c r="J191" s="217">
        <v>45161</v>
      </c>
      <c r="K191" s="129" t="s">
        <v>627</v>
      </c>
      <c r="L191" s="129" t="s">
        <v>1445</v>
      </c>
      <c r="M191" s="129" t="s">
        <v>1076</v>
      </c>
      <c r="N191" s="130">
        <v>2298</v>
      </c>
      <c r="O191" s="130">
        <v>2023</v>
      </c>
      <c r="P191" s="130">
        <v>2024</v>
      </c>
      <c r="Q191" s="129" t="s">
        <v>537</v>
      </c>
      <c r="R191" s="129" t="s">
        <v>1077</v>
      </c>
      <c r="S191" s="131" t="s">
        <v>1449</v>
      </c>
      <c r="T191" s="132" t="s">
        <v>1450</v>
      </c>
      <c r="U191" s="130">
        <v>5</v>
      </c>
      <c r="V191" s="130">
        <v>5</v>
      </c>
      <c r="W191" s="130">
        <v>4</v>
      </c>
      <c r="X191" s="132" t="s">
        <v>456</v>
      </c>
      <c r="Y191" s="133">
        <v>45156</v>
      </c>
      <c r="Z191" s="133">
        <v>45148</v>
      </c>
      <c r="AA191" s="132" t="s">
        <v>469</v>
      </c>
      <c r="AB191" s="130">
        <v>10029745734</v>
      </c>
      <c r="AC191" s="134">
        <v>5</v>
      </c>
      <c r="AD191" s="135">
        <v>382022</v>
      </c>
      <c r="AE191" s="130" t="s">
        <v>458</v>
      </c>
      <c r="AF191" s="136">
        <v>45156</v>
      </c>
      <c r="AG191" s="137">
        <v>45887</v>
      </c>
      <c r="AH191" s="135">
        <v>11101000608</v>
      </c>
      <c r="AI191" s="132" t="s">
        <v>459</v>
      </c>
      <c r="AJ191" s="136">
        <v>45347</v>
      </c>
      <c r="AK191" s="138">
        <v>45713</v>
      </c>
      <c r="AL191" s="216">
        <v>13061001309</v>
      </c>
      <c r="AM191" s="129" t="s">
        <v>459</v>
      </c>
      <c r="AN191" s="136">
        <v>45481</v>
      </c>
      <c r="AO191" s="138">
        <v>45846</v>
      </c>
      <c r="AP191" s="139">
        <v>9310007196202</v>
      </c>
      <c r="AQ191" s="211" t="s">
        <v>484</v>
      </c>
      <c r="AR191" s="136">
        <v>45510</v>
      </c>
      <c r="AS191" s="137">
        <v>45878</v>
      </c>
      <c r="AT191" s="140" t="s">
        <v>809</v>
      </c>
      <c r="AU191" s="127">
        <v>45428</v>
      </c>
      <c r="AV191" s="138">
        <v>45488</v>
      </c>
      <c r="AW191" s="135" t="s">
        <v>809</v>
      </c>
      <c r="AX191" s="140" t="s">
        <v>809</v>
      </c>
      <c r="AY191" s="215">
        <v>45148</v>
      </c>
      <c r="AZ191" s="214">
        <v>45879</v>
      </c>
      <c r="BA191" s="213">
        <v>800126471</v>
      </c>
      <c r="BB191" s="142" t="s">
        <v>512</v>
      </c>
      <c r="BC191" s="143">
        <v>3118830</v>
      </c>
      <c r="BD191" s="143">
        <v>3203001319</v>
      </c>
      <c r="BE191" s="129" t="s">
        <v>513</v>
      </c>
      <c r="BF191" s="129" t="s">
        <v>514</v>
      </c>
      <c r="BG191" s="212"/>
      <c r="BH191" s="142"/>
      <c r="BI191" s="143"/>
      <c r="BJ191" s="211"/>
      <c r="BK191" s="211"/>
      <c r="BL191" s="212"/>
      <c r="BM191" s="142"/>
      <c r="BN191" s="143"/>
      <c r="BO191" s="211"/>
      <c r="BP191" s="211"/>
      <c r="BQ191" s="146">
        <v>992</v>
      </c>
      <c r="BR191" s="146"/>
      <c r="BS191" s="211" t="s">
        <v>1587</v>
      </c>
      <c r="BT191" s="211"/>
      <c r="BU191" s="211"/>
      <c r="BV191" s="210"/>
      <c r="BW191" s="209" t="s">
        <v>1583</v>
      </c>
      <c r="BX191" s="209"/>
      <c r="BY191" s="209"/>
      <c r="BZ191" s="209"/>
      <c r="CA191" s="208"/>
      <c r="CB191" s="191" t="s">
        <v>463</v>
      </c>
    </row>
    <row r="192" spans="1:80" ht="13.5" customHeight="1" x14ac:dyDescent="0.3">
      <c r="A192" s="219">
        <v>185</v>
      </c>
      <c r="B192" s="147" t="s">
        <v>463</v>
      </c>
      <c r="C192" s="146">
        <v>993</v>
      </c>
      <c r="D192" s="218" t="s">
        <v>1451</v>
      </c>
      <c r="E192" s="145" t="s">
        <v>623</v>
      </c>
      <c r="F192" s="218">
        <v>79717333</v>
      </c>
      <c r="G192" s="218" t="s">
        <v>1589</v>
      </c>
      <c r="H192" s="218" t="s">
        <v>1588</v>
      </c>
      <c r="I192" s="218">
        <v>3174614729</v>
      </c>
      <c r="J192" s="217">
        <v>45350</v>
      </c>
      <c r="K192" s="129" t="s">
        <v>627</v>
      </c>
      <c r="L192" s="129" t="s">
        <v>1445</v>
      </c>
      <c r="M192" s="129" t="s">
        <v>1076</v>
      </c>
      <c r="N192" s="130">
        <v>2298</v>
      </c>
      <c r="O192" s="130">
        <v>2023</v>
      </c>
      <c r="P192" s="130">
        <v>2024</v>
      </c>
      <c r="Q192" s="129" t="s">
        <v>537</v>
      </c>
      <c r="R192" s="129" t="s">
        <v>1077</v>
      </c>
      <c r="S192" s="131" t="s">
        <v>1452</v>
      </c>
      <c r="T192" s="132" t="s">
        <v>1453</v>
      </c>
      <c r="U192" s="130">
        <v>5</v>
      </c>
      <c r="V192" s="130">
        <v>5</v>
      </c>
      <c r="W192" s="130">
        <v>4</v>
      </c>
      <c r="X192" s="132" t="s">
        <v>456</v>
      </c>
      <c r="Y192" s="133">
        <v>45156</v>
      </c>
      <c r="Z192" s="133">
        <v>45148</v>
      </c>
      <c r="AA192" s="132" t="s">
        <v>469</v>
      </c>
      <c r="AB192" s="130">
        <v>10029745538</v>
      </c>
      <c r="AC192" s="134">
        <v>5</v>
      </c>
      <c r="AD192" s="135">
        <v>382024</v>
      </c>
      <c r="AE192" s="130" t="s">
        <v>458</v>
      </c>
      <c r="AF192" s="136">
        <v>45156</v>
      </c>
      <c r="AG192" s="137">
        <v>45887</v>
      </c>
      <c r="AH192" s="135">
        <v>11101000608</v>
      </c>
      <c r="AI192" s="132" t="s">
        <v>459</v>
      </c>
      <c r="AJ192" s="136">
        <v>45347</v>
      </c>
      <c r="AK192" s="138">
        <v>45713</v>
      </c>
      <c r="AL192" s="216">
        <v>13061001309</v>
      </c>
      <c r="AM192" s="129" t="s">
        <v>459</v>
      </c>
      <c r="AN192" s="136">
        <v>45481</v>
      </c>
      <c r="AO192" s="138">
        <v>45846</v>
      </c>
      <c r="AP192" s="139">
        <v>931000715770200</v>
      </c>
      <c r="AQ192" s="211" t="s">
        <v>484</v>
      </c>
      <c r="AR192" s="136">
        <v>45513</v>
      </c>
      <c r="AS192" s="137">
        <v>45877</v>
      </c>
      <c r="AT192" s="140" t="s">
        <v>809</v>
      </c>
      <c r="AU192" s="137">
        <v>45415</v>
      </c>
      <c r="AV192" s="138">
        <v>45475</v>
      </c>
      <c r="AW192" s="135" t="s">
        <v>809</v>
      </c>
      <c r="AX192" s="140" t="s">
        <v>809</v>
      </c>
      <c r="AY192" s="215">
        <v>45148</v>
      </c>
      <c r="AZ192" s="214">
        <v>45879</v>
      </c>
      <c r="BA192" s="213">
        <v>800126471</v>
      </c>
      <c r="BB192" s="142" t="s">
        <v>512</v>
      </c>
      <c r="BC192" s="143">
        <v>3118830</v>
      </c>
      <c r="BD192" s="143">
        <v>3203001319</v>
      </c>
      <c r="BE192" s="129" t="s">
        <v>513</v>
      </c>
      <c r="BF192" s="129" t="s">
        <v>514</v>
      </c>
      <c r="BG192" s="212"/>
      <c r="BH192" s="142"/>
      <c r="BI192" s="143"/>
      <c r="BJ192" s="211"/>
      <c r="BK192" s="211"/>
      <c r="BL192" s="212"/>
      <c r="BM192" s="142"/>
      <c r="BN192" s="143"/>
      <c r="BO192" s="211"/>
      <c r="BP192" s="211"/>
      <c r="BQ192" s="146">
        <v>993</v>
      </c>
      <c r="BR192" s="146"/>
      <c r="BS192" s="211" t="s">
        <v>1587</v>
      </c>
      <c r="BT192" s="211"/>
      <c r="BU192" s="211"/>
      <c r="BV192" s="210"/>
      <c r="BW192" s="209" t="s">
        <v>1583</v>
      </c>
      <c r="BX192" s="209"/>
      <c r="BY192" s="209"/>
      <c r="BZ192" s="209"/>
      <c r="CA192" s="208"/>
      <c r="CB192" s="191" t="s">
        <v>463</v>
      </c>
    </row>
    <row r="193" spans="1:80" ht="13.5" customHeight="1" x14ac:dyDescent="0.3">
      <c r="A193" s="219">
        <v>163</v>
      </c>
      <c r="B193" s="147" t="s">
        <v>463</v>
      </c>
      <c r="C193" s="146">
        <v>997</v>
      </c>
      <c r="D193" s="218" t="s">
        <v>1354</v>
      </c>
      <c r="E193" s="145" t="s">
        <v>462</v>
      </c>
      <c r="F193" s="218">
        <v>80440806</v>
      </c>
      <c r="G193" s="218" t="s">
        <v>1586</v>
      </c>
      <c r="H193" s="218" t="s">
        <v>1585</v>
      </c>
      <c r="I193" s="218">
        <v>3107323340</v>
      </c>
      <c r="J193" s="217">
        <v>45278</v>
      </c>
      <c r="K193" s="129" t="s">
        <v>517</v>
      </c>
      <c r="L193" s="129" t="s">
        <v>624</v>
      </c>
      <c r="M193" s="129" t="s">
        <v>866</v>
      </c>
      <c r="N193" s="130">
        <v>1598</v>
      </c>
      <c r="O193" s="130">
        <v>2016</v>
      </c>
      <c r="P193" s="130">
        <v>2016</v>
      </c>
      <c r="Q193" s="129" t="s">
        <v>1355</v>
      </c>
      <c r="R193" s="129" t="s">
        <v>1102</v>
      </c>
      <c r="S193" s="131" t="s">
        <v>1356</v>
      </c>
      <c r="T193" s="132" t="s">
        <v>1357</v>
      </c>
      <c r="U193" s="130">
        <v>10</v>
      </c>
      <c r="V193" s="130">
        <v>8</v>
      </c>
      <c r="W193" s="130">
        <v>4</v>
      </c>
      <c r="X193" s="132" t="s">
        <v>456</v>
      </c>
      <c r="Y193" s="133">
        <v>42573</v>
      </c>
      <c r="Z193" s="133">
        <v>42531</v>
      </c>
      <c r="AA193" s="132" t="s">
        <v>469</v>
      </c>
      <c r="AB193" s="130">
        <v>10011907527</v>
      </c>
      <c r="AC193" s="134">
        <v>10</v>
      </c>
      <c r="AD193" s="135">
        <v>433661</v>
      </c>
      <c r="AE193" s="130" t="s">
        <v>458</v>
      </c>
      <c r="AF193" s="136">
        <v>45472</v>
      </c>
      <c r="AG193" s="137">
        <v>46202</v>
      </c>
      <c r="AH193" s="135">
        <v>11101000608</v>
      </c>
      <c r="AI193" s="132" t="s">
        <v>459</v>
      </c>
      <c r="AJ193" s="136">
        <v>45347</v>
      </c>
      <c r="AK193" s="136">
        <v>45713</v>
      </c>
      <c r="AL193" s="223">
        <v>13061001309</v>
      </c>
      <c r="AM193" s="129" t="s">
        <v>459</v>
      </c>
      <c r="AN193" s="136">
        <v>45481</v>
      </c>
      <c r="AO193" s="136">
        <v>45846</v>
      </c>
      <c r="AP193" s="222">
        <v>86837851</v>
      </c>
      <c r="AQ193" s="211" t="s">
        <v>470</v>
      </c>
      <c r="AR193" s="136">
        <v>45242</v>
      </c>
      <c r="AS193" s="137">
        <v>45607</v>
      </c>
      <c r="AT193" s="140" t="s">
        <v>471</v>
      </c>
      <c r="AU193" s="137">
        <v>44610</v>
      </c>
      <c r="AV193" s="138">
        <v>44670</v>
      </c>
      <c r="AW193" s="135">
        <v>170206605</v>
      </c>
      <c r="AX193" s="221" t="s">
        <v>472</v>
      </c>
      <c r="AY193" s="220">
        <v>45272</v>
      </c>
      <c r="AZ193" s="220">
        <v>45638</v>
      </c>
      <c r="BA193" s="213">
        <v>80808811</v>
      </c>
      <c r="BB193" s="142" t="s">
        <v>1358</v>
      </c>
      <c r="BC193" s="143">
        <v>3105772599</v>
      </c>
      <c r="BD193" s="143">
        <v>3105772599</v>
      </c>
      <c r="BE193" s="132" t="s">
        <v>1359</v>
      </c>
      <c r="BF193" s="129" t="s">
        <v>1360</v>
      </c>
      <c r="BG193" s="212"/>
      <c r="BH193" s="142"/>
      <c r="BI193" s="143"/>
      <c r="BJ193" s="211"/>
      <c r="BK193" s="211"/>
      <c r="BL193" s="212"/>
      <c r="BM193" s="142"/>
      <c r="BN193" s="143"/>
      <c r="BO193" s="211"/>
      <c r="BP193" s="211"/>
      <c r="BQ193" s="146">
        <v>997</v>
      </c>
      <c r="BR193" s="146"/>
      <c r="BS193" s="211"/>
      <c r="BT193" s="211"/>
      <c r="BU193" s="211" t="s">
        <v>1584</v>
      </c>
      <c r="BV193" s="210"/>
      <c r="BW193" s="209" t="s">
        <v>1583</v>
      </c>
      <c r="BX193" s="209"/>
      <c r="BY193" s="209"/>
      <c r="BZ193" s="209"/>
      <c r="CA193" s="208"/>
      <c r="CB193" s="191" t="s">
        <v>463</v>
      </c>
    </row>
    <row r="194" spans="1:80" ht="13.5" customHeight="1" x14ac:dyDescent="0.3">
      <c r="A194" s="219">
        <v>210</v>
      </c>
      <c r="B194" s="147"/>
      <c r="C194" s="146">
        <v>482</v>
      </c>
      <c r="D194" s="218" t="s">
        <v>2362</v>
      </c>
      <c r="E194" s="145" t="s">
        <v>623</v>
      </c>
      <c r="F194" s="218">
        <v>94405208</v>
      </c>
      <c r="G194" s="218" t="s">
        <v>2363</v>
      </c>
      <c r="H194" s="218" t="e">
        <v>#N/A</v>
      </c>
      <c r="I194" s="218" t="s">
        <v>2364</v>
      </c>
      <c r="J194" s="217" t="e">
        <v>#N/A</v>
      </c>
      <c r="K194" s="129"/>
      <c r="L194" s="129"/>
      <c r="M194" s="129"/>
      <c r="N194" s="130"/>
      <c r="O194" s="130"/>
      <c r="P194" s="130"/>
      <c r="Q194" s="129"/>
      <c r="R194" s="129"/>
      <c r="S194" s="131"/>
      <c r="T194" s="132"/>
      <c r="U194" s="130"/>
      <c r="V194" s="130"/>
      <c r="W194" s="130"/>
      <c r="X194" s="132"/>
      <c r="Y194" s="133"/>
      <c r="Z194" s="133"/>
      <c r="AA194" s="132"/>
      <c r="AB194" s="130"/>
      <c r="AC194" s="134"/>
      <c r="AD194" s="135"/>
      <c r="AE194" s="130"/>
      <c r="AF194" s="136"/>
      <c r="AG194" s="137"/>
      <c r="AH194" s="135"/>
      <c r="AI194" s="132"/>
      <c r="AJ194" s="136"/>
      <c r="AK194" s="138"/>
      <c r="AL194" s="216"/>
      <c r="AM194" s="129"/>
      <c r="AN194" s="136"/>
      <c r="AO194" s="138"/>
      <c r="AP194" s="139"/>
      <c r="AQ194" s="211"/>
      <c r="AR194" s="136"/>
      <c r="AS194" s="137"/>
      <c r="AT194" s="140"/>
      <c r="AU194" s="138"/>
      <c r="AV194" s="138"/>
      <c r="AW194" s="135"/>
      <c r="AX194" s="140"/>
      <c r="AY194" s="215"/>
      <c r="AZ194" s="214"/>
      <c r="BA194" s="213"/>
      <c r="BB194" s="142"/>
      <c r="BC194" s="143"/>
      <c r="BD194" s="143"/>
      <c r="BE194" s="129"/>
      <c r="BF194" s="129"/>
      <c r="BG194" s="212"/>
      <c r="BH194" s="142"/>
      <c r="BI194" s="143"/>
      <c r="BJ194" s="211"/>
      <c r="BK194" s="211"/>
      <c r="BL194" s="212"/>
      <c r="BM194" s="142"/>
      <c r="BN194" s="143"/>
      <c r="BO194" s="211"/>
      <c r="BP194" s="211"/>
      <c r="BQ194" s="146"/>
      <c r="BR194" s="146"/>
      <c r="BS194" s="211"/>
      <c r="BT194" s="211"/>
      <c r="BU194" s="211"/>
      <c r="BV194" s="210"/>
      <c r="BW194" s="209"/>
      <c r="BX194" s="209"/>
      <c r="BY194" s="209"/>
      <c r="BZ194" s="209"/>
      <c r="CA194" s="208"/>
    </row>
    <row r="195" spans="1:80" ht="13.5" customHeight="1" x14ac:dyDescent="0.3">
      <c r="A195" s="219">
        <v>211</v>
      </c>
      <c r="B195" s="147"/>
      <c r="C195" s="146">
        <v>492</v>
      </c>
      <c r="D195" s="130" t="s">
        <v>2543</v>
      </c>
      <c r="E195" s="145" t="s">
        <v>462</v>
      </c>
      <c r="F195" s="218">
        <v>19373079</v>
      </c>
      <c r="G195" s="218" t="s">
        <v>1604</v>
      </c>
      <c r="H195" s="218" t="s">
        <v>1603</v>
      </c>
      <c r="I195" s="218">
        <v>3108776502</v>
      </c>
      <c r="J195" s="217">
        <v>45170</v>
      </c>
      <c r="K195" s="129"/>
      <c r="L195" s="129"/>
      <c r="M195" s="129"/>
      <c r="N195" s="130"/>
      <c r="O195" s="130"/>
      <c r="P195" s="130"/>
      <c r="Q195" s="129"/>
      <c r="R195" s="129"/>
      <c r="S195" s="131"/>
      <c r="T195" s="132"/>
      <c r="U195" s="130"/>
      <c r="V195" s="130"/>
      <c r="W195" s="130"/>
      <c r="X195" s="132"/>
      <c r="Y195" s="133"/>
      <c r="Z195" s="133"/>
      <c r="AA195" s="132"/>
      <c r="AB195" s="130"/>
      <c r="AC195" s="134"/>
      <c r="AD195" s="135"/>
      <c r="AE195" s="130"/>
      <c r="AF195" s="136"/>
      <c r="AG195" s="137"/>
      <c r="AH195" s="135"/>
      <c r="AI195" s="132"/>
      <c r="AJ195" s="136"/>
      <c r="AK195" s="138"/>
      <c r="AL195" s="216"/>
      <c r="AM195" s="129"/>
      <c r="AN195" s="136"/>
      <c r="AO195" s="138"/>
      <c r="AP195" s="139"/>
      <c r="AQ195" s="211"/>
      <c r="AR195" s="136"/>
      <c r="AS195" s="137"/>
      <c r="AT195" s="140"/>
      <c r="AU195" s="138"/>
      <c r="AV195" s="138"/>
      <c r="AW195" s="135"/>
      <c r="AX195" s="140"/>
      <c r="AY195" s="215"/>
      <c r="AZ195" s="214"/>
      <c r="BA195" s="213"/>
      <c r="BB195" s="142"/>
      <c r="BC195" s="143"/>
      <c r="BD195" s="143"/>
      <c r="BE195" s="129"/>
      <c r="BF195" s="129"/>
      <c r="BG195" s="212"/>
      <c r="BH195" s="142"/>
      <c r="BI195" s="143"/>
      <c r="BJ195" s="211"/>
      <c r="BK195" s="211"/>
      <c r="BL195" s="212"/>
      <c r="BM195" s="142"/>
      <c r="BN195" s="143"/>
      <c r="BO195" s="211"/>
      <c r="BP195" s="211"/>
      <c r="BQ195" s="146"/>
      <c r="BR195" s="146"/>
      <c r="BS195" s="211"/>
      <c r="BT195" s="211"/>
      <c r="BU195" s="211"/>
      <c r="BV195" s="210"/>
      <c r="BW195" s="209"/>
      <c r="BX195" s="209"/>
      <c r="BY195" s="209"/>
      <c r="BZ195" s="209"/>
      <c r="CA195" s="208"/>
    </row>
    <row r="196" spans="1:80" ht="13.5" customHeight="1" x14ac:dyDescent="0.3">
      <c r="A196" s="219">
        <v>212</v>
      </c>
      <c r="B196" s="147"/>
      <c r="C196" s="146">
        <v>312</v>
      </c>
      <c r="D196" s="130" t="s">
        <v>2962</v>
      </c>
      <c r="E196" s="145" t="s">
        <v>462</v>
      </c>
      <c r="F196" s="218">
        <v>79717599</v>
      </c>
      <c r="G196" s="218" t="s">
        <v>2963</v>
      </c>
      <c r="H196" s="218" t="e">
        <v>#N/A</v>
      </c>
      <c r="I196" s="218" t="s">
        <v>2964</v>
      </c>
      <c r="J196" s="217" t="e">
        <v>#N/A</v>
      </c>
      <c r="K196" s="129"/>
      <c r="L196" s="129"/>
      <c r="M196" s="129"/>
      <c r="N196" s="130"/>
      <c r="O196" s="130"/>
      <c r="P196" s="130"/>
      <c r="Q196" s="129"/>
      <c r="R196" s="129"/>
      <c r="S196" s="131"/>
      <c r="T196" s="132"/>
      <c r="U196" s="130"/>
      <c r="V196" s="130"/>
      <c r="W196" s="130"/>
      <c r="X196" s="132"/>
      <c r="Y196" s="133"/>
      <c r="Z196" s="133"/>
      <c r="AA196" s="132"/>
      <c r="AB196" s="130"/>
      <c r="AC196" s="134"/>
      <c r="AD196" s="135"/>
      <c r="AE196" s="130"/>
      <c r="AF196" s="136"/>
      <c r="AG196" s="137"/>
      <c r="AH196" s="135"/>
      <c r="AI196" s="132"/>
      <c r="AJ196" s="136"/>
      <c r="AK196" s="138"/>
      <c r="AL196" s="216"/>
      <c r="AM196" s="129"/>
      <c r="AN196" s="136"/>
      <c r="AO196" s="138"/>
      <c r="AP196" s="139"/>
      <c r="AQ196" s="211"/>
      <c r="AR196" s="136"/>
      <c r="AS196" s="137"/>
      <c r="AT196" s="140"/>
      <c r="AU196" s="138"/>
      <c r="AV196" s="138"/>
      <c r="AW196" s="135"/>
      <c r="AX196" s="140"/>
      <c r="AY196" s="215"/>
      <c r="AZ196" s="214"/>
      <c r="BA196" s="213"/>
      <c r="BB196" s="142"/>
      <c r="BC196" s="143"/>
      <c r="BD196" s="143"/>
      <c r="BE196" s="129"/>
      <c r="BF196" s="129"/>
      <c r="BG196" s="212"/>
      <c r="BH196" s="142"/>
      <c r="BI196" s="143"/>
      <c r="BJ196" s="211"/>
      <c r="BK196" s="211"/>
      <c r="BL196" s="212"/>
      <c r="BM196" s="142"/>
      <c r="BN196" s="143"/>
      <c r="BO196" s="211"/>
      <c r="BP196" s="211"/>
      <c r="BQ196" s="146"/>
      <c r="BR196" s="146"/>
      <c r="BS196" s="211"/>
      <c r="BT196" s="211"/>
      <c r="BU196" s="211"/>
      <c r="BV196" s="210"/>
      <c r="BW196" s="209"/>
      <c r="BX196" s="209"/>
      <c r="BY196" s="209"/>
      <c r="BZ196" s="209"/>
      <c r="CA196" s="208"/>
    </row>
    <row r="197" spans="1:80" ht="13.5" customHeight="1" x14ac:dyDescent="0.3">
      <c r="A197" s="219">
        <v>213</v>
      </c>
      <c r="B197" s="147"/>
      <c r="C197" s="146">
        <v>126</v>
      </c>
      <c r="D197" s="130" t="s">
        <v>2959</v>
      </c>
      <c r="E197" s="145" t="s">
        <v>462</v>
      </c>
      <c r="F197" s="218">
        <v>15048837</v>
      </c>
      <c r="G197" s="218" t="s">
        <v>2960</v>
      </c>
      <c r="H197" s="218" t="e">
        <v>#N/A</v>
      </c>
      <c r="I197" s="218" t="s">
        <v>2961</v>
      </c>
      <c r="J197" s="217" t="e">
        <v>#N/A</v>
      </c>
      <c r="K197" s="129"/>
      <c r="L197" s="129"/>
      <c r="M197" s="129"/>
      <c r="N197" s="130"/>
      <c r="O197" s="130"/>
      <c r="P197" s="130"/>
      <c r="Q197" s="129"/>
      <c r="R197" s="129"/>
      <c r="S197" s="131"/>
      <c r="T197" s="132"/>
      <c r="U197" s="130"/>
      <c r="V197" s="130"/>
      <c r="W197" s="130"/>
      <c r="X197" s="132"/>
      <c r="Y197" s="133"/>
      <c r="Z197" s="133"/>
      <c r="AA197" s="132"/>
      <c r="AB197" s="130"/>
      <c r="AC197" s="134"/>
      <c r="AD197" s="135"/>
      <c r="AE197" s="130"/>
      <c r="AF197" s="136"/>
      <c r="AG197" s="137"/>
      <c r="AH197" s="135"/>
      <c r="AI197" s="132"/>
      <c r="AJ197" s="136"/>
      <c r="AK197" s="138"/>
      <c r="AL197" s="216"/>
      <c r="AM197" s="129"/>
      <c r="AN197" s="136"/>
      <c r="AO197" s="138"/>
      <c r="AP197" s="139"/>
      <c r="AQ197" s="211"/>
      <c r="AR197" s="136"/>
      <c r="AS197" s="137"/>
      <c r="AT197" s="140"/>
      <c r="AU197" s="138"/>
      <c r="AV197" s="138"/>
      <c r="AW197" s="135"/>
      <c r="AX197" s="140"/>
      <c r="AY197" s="215"/>
      <c r="AZ197" s="214"/>
      <c r="BA197" s="213"/>
      <c r="BB197" s="142"/>
      <c r="BC197" s="143"/>
      <c r="BD197" s="143"/>
      <c r="BE197" s="129"/>
      <c r="BF197" s="129"/>
      <c r="BG197" s="212"/>
      <c r="BH197" s="142"/>
      <c r="BI197" s="143"/>
      <c r="BJ197" s="211"/>
      <c r="BK197" s="211"/>
      <c r="BL197" s="212"/>
      <c r="BM197" s="142"/>
      <c r="BN197" s="143"/>
      <c r="BO197" s="211"/>
      <c r="BP197" s="211"/>
      <c r="BQ197" s="146"/>
      <c r="BR197" s="146"/>
      <c r="BS197" s="211"/>
      <c r="BT197" s="211"/>
      <c r="BU197" s="211"/>
      <c r="BV197" s="210"/>
      <c r="BW197" s="209"/>
      <c r="BX197" s="209"/>
      <c r="BY197" s="209"/>
      <c r="BZ197" s="209"/>
      <c r="CA197" s="208"/>
    </row>
    <row r="198" spans="1:80" ht="13.5" customHeight="1" x14ac:dyDescent="0.3">
      <c r="A198" s="219">
        <v>214</v>
      </c>
      <c r="B198" s="147"/>
      <c r="C198" s="146"/>
      <c r="D198" s="130"/>
      <c r="E198" s="145"/>
      <c r="F198" s="218" t="e">
        <v>#N/A</v>
      </c>
      <c r="G198" s="218" t="e">
        <v>#N/A</v>
      </c>
      <c r="H198" s="218" t="e">
        <v>#N/A</v>
      </c>
      <c r="I198" s="218" t="e">
        <v>#N/A</v>
      </c>
      <c r="J198" s="217" t="e">
        <v>#N/A</v>
      </c>
      <c r="K198" s="129"/>
      <c r="L198" s="129"/>
      <c r="M198" s="129"/>
      <c r="N198" s="130"/>
      <c r="O198" s="130"/>
      <c r="P198" s="130"/>
      <c r="Q198" s="129"/>
      <c r="R198" s="129"/>
      <c r="S198" s="131"/>
      <c r="T198" s="132"/>
      <c r="U198" s="130"/>
      <c r="V198" s="130"/>
      <c r="W198" s="130"/>
      <c r="X198" s="132"/>
      <c r="Y198" s="133"/>
      <c r="Z198" s="133"/>
      <c r="AA198" s="132"/>
      <c r="AB198" s="130"/>
      <c r="AC198" s="134"/>
      <c r="AD198" s="135"/>
      <c r="AE198" s="130"/>
      <c r="AF198" s="136"/>
      <c r="AG198" s="137"/>
      <c r="AH198" s="135"/>
      <c r="AI198" s="132"/>
      <c r="AJ198" s="136"/>
      <c r="AK198" s="138"/>
      <c r="AL198" s="216"/>
      <c r="AM198" s="129"/>
      <c r="AN198" s="136"/>
      <c r="AO198" s="138"/>
      <c r="AP198" s="139"/>
      <c r="AQ198" s="211"/>
      <c r="AR198" s="136"/>
      <c r="AS198" s="137"/>
      <c r="AT198" s="140"/>
      <c r="AU198" s="138"/>
      <c r="AV198" s="138"/>
      <c r="AW198" s="135"/>
      <c r="AX198" s="140"/>
      <c r="AY198" s="215"/>
      <c r="AZ198" s="214"/>
      <c r="BA198" s="213"/>
      <c r="BB198" s="142"/>
      <c r="BC198" s="143"/>
      <c r="BD198" s="143"/>
      <c r="BE198" s="129"/>
      <c r="BF198" s="129"/>
      <c r="BG198" s="212"/>
      <c r="BH198" s="142"/>
      <c r="BI198" s="143"/>
      <c r="BJ198" s="211"/>
      <c r="BK198" s="211"/>
      <c r="BL198" s="212"/>
      <c r="BM198" s="142"/>
      <c r="BN198" s="143"/>
      <c r="BO198" s="211"/>
      <c r="BP198" s="211"/>
      <c r="BQ198" s="146"/>
      <c r="BR198" s="146"/>
      <c r="BS198" s="211"/>
      <c r="BT198" s="211"/>
      <c r="BU198" s="211"/>
      <c r="BV198" s="210"/>
      <c r="BW198" s="209"/>
      <c r="BX198" s="209"/>
      <c r="BY198" s="209"/>
      <c r="BZ198" s="209"/>
      <c r="CA198" s="208"/>
    </row>
    <row r="199" spans="1:80" ht="13.5" customHeight="1" x14ac:dyDescent="0.3">
      <c r="A199" s="219">
        <v>215</v>
      </c>
      <c r="B199" s="147"/>
      <c r="C199" s="146"/>
      <c r="D199" s="130"/>
      <c r="E199" s="145"/>
      <c r="F199" s="218" t="e">
        <v>#N/A</v>
      </c>
      <c r="G199" s="218" t="e">
        <v>#N/A</v>
      </c>
      <c r="H199" s="218" t="e">
        <v>#N/A</v>
      </c>
      <c r="I199" s="218" t="e">
        <v>#N/A</v>
      </c>
      <c r="J199" s="217" t="e">
        <v>#N/A</v>
      </c>
      <c r="K199" s="129"/>
      <c r="L199" s="129"/>
      <c r="M199" s="129"/>
      <c r="N199" s="130"/>
      <c r="O199" s="130"/>
      <c r="P199" s="130"/>
      <c r="Q199" s="129"/>
      <c r="R199" s="129"/>
      <c r="S199" s="131"/>
      <c r="T199" s="132"/>
      <c r="U199" s="130"/>
      <c r="V199" s="130"/>
      <c r="W199" s="130"/>
      <c r="X199" s="132"/>
      <c r="Y199" s="133"/>
      <c r="Z199" s="133"/>
      <c r="AA199" s="132"/>
      <c r="AB199" s="130"/>
      <c r="AC199" s="134"/>
      <c r="AD199" s="135"/>
      <c r="AE199" s="130"/>
      <c r="AF199" s="136"/>
      <c r="AG199" s="137"/>
      <c r="AH199" s="135"/>
      <c r="AI199" s="132"/>
      <c r="AJ199" s="136"/>
      <c r="AK199" s="138"/>
      <c r="AL199" s="216"/>
      <c r="AM199" s="129"/>
      <c r="AN199" s="136"/>
      <c r="AO199" s="138"/>
      <c r="AP199" s="139"/>
      <c r="AQ199" s="211"/>
      <c r="AR199" s="136"/>
      <c r="AS199" s="137"/>
      <c r="AT199" s="140"/>
      <c r="AU199" s="138"/>
      <c r="AV199" s="138"/>
      <c r="AW199" s="135"/>
      <c r="AX199" s="140"/>
      <c r="AY199" s="215"/>
      <c r="AZ199" s="214"/>
      <c r="BA199" s="213"/>
      <c r="BB199" s="142"/>
      <c r="BC199" s="143"/>
      <c r="BD199" s="143"/>
      <c r="BE199" s="129"/>
      <c r="BF199" s="129"/>
      <c r="BG199" s="212"/>
      <c r="BH199" s="142"/>
      <c r="BI199" s="143"/>
      <c r="BJ199" s="211"/>
      <c r="BK199" s="211"/>
      <c r="BL199" s="212"/>
      <c r="BM199" s="142"/>
      <c r="BN199" s="143"/>
      <c r="BO199" s="211"/>
      <c r="BP199" s="211"/>
      <c r="BQ199" s="146"/>
      <c r="BR199" s="146"/>
      <c r="BS199" s="211"/>
      <c r="BT199" s="211"/>
      <c r="BU199" s="211"/>
      <c r="BV199" s="210"/>
      <c r="BW199" s="209"/>
      <c r="BX199" s="209"/>
      <c r="BY199" s="209"/>
      <c r="BZ199" s="209"/>
      <c r="CA199" s="208"/>
    </row>
    <row r="200" spans="1:80" ht="13.5" customHeight="1" x14ac:dyDescent="0.3">
      <c r="A200" s="219">
        <v>216</v>
      </c>
      <c r="B200" s="147"/>
      <c r="C200" s="146"/>
      <c r="D200" s="130"/>
      <c r="E200" s="145"/>
      <c r="F200" s="218" t="e">
        <v>#N/A</v>
      </c>
      <c r="G200" s="218" t="e">
        <v>#N/A</v>
      </c>
      <c r="H200" s="218" t="e">
        <v>#N/A</v>
      </c>
      <c r="I200" s="218" t="e">
        <v>#N/A</v>
      </c>
      <c r="J200" s="217" t="e">
        <v>#N/A</v>
      </c>
      <c r="K200" s="129"/>
      <c r="L200" s="129"/>
      <c r="M200" s="129"/>
      <c r="N200" s="130"/>
      <c r="O200" s="130"/>
      <c r="P200" s="130"/>
      <c r="Q200" s="129"/>
      <c r="R200" s="129"/>
      <c r="S200" s="131"/>
      <c r="T200" s="132"/>
      <c r="U200" s="130"/>
      <c r="V200" s="130"/>
      <c r="W200" s="130"/>
      <c r="X200" s="132"/>
      <c r="Y200" s="133"/>
      <c r="Z200" s="133"/>
      <c r="AA200" s="132"/>
      <c r="AB200" s="130"/>
      <c r="AC200" s="134"/>
      <c r="AD200" s="135"/>
      <c r="AE200" s="130"/>
      <c r="AF200" s="136"/>
      <c r="AG200" s="137"/>
      <c r="AH200" s="135"/>
      <c r="AI200" s="132"/>
      <c r="AJ200" s="136"/>
      <c r="AK200" s="138"/>
      <c r="AL200" s="216"/>
      <c r="AM200" s="129"/>
      <c r="AN200" s="136"/>
      <c r="AO200" s="138"/>
      <c r="AP200" s="139"/>
      <c r="AQ200" s="211"/>
      <c r="AR200" s="136"/>
      <c r="AS200" s="137"/>
      <c r="AT200" s="140"/>
      <c r="AU200" s="138"/>
      <c r="AV200" s="138"/>
      <c r="AW200" s="135"/>
      <c r="AX200" s="140"/>
      <c r="AY200" s="215"/>
      <c r="AZ200" s="214"/>
      <c r="BA200" s="213"/>
      <c r="BB200" s="142"/>
      <c r="BC200" s="143"/>
      <c r="BD200" s="143"/>
      <c r="BE200" s="129"/>
      <c r="BF200" s="129"/>
      <c r="BG200" s="212"/>
      <c r="BH200" s="142"/>
      <c r="BI200" s="143"/>
      <c r="BJ200" s="211"/>
      <c r="BK200" s="211"/>
      <c r="BL200" s="212"/>
      <c r="BM200" s="142"/>
      <c r="BN200" s="143"/>
      <c r="BO200" s="211"/>
      <c r="BP200" s="211"/>
      <c r="BQ200" s="146"/>
      <c r="BR200" s="146"/>
      <c r="BS200" s="211"/>
      <c r="BT200" s="211"/>
      <c r="BU200" s="211"/>
      <c r="BV200" s="210"/>
      <c r="BW200" s="209"/>
      <c r="BX200" s="209"/>
      <c r="BY200" s="209"/>
      <c r="BZ200" s="209"/>
      <c r="CA200" s="208"/>
    </row>
    <row r="206" spans="1:80" x14ac:dyDescent="0.3">
      <c r="C206" s="206"/>
      <c r="K206" s="201"/>
    </row>
    <row r="210" spans="1:80" s="196" customFormat="1" x14ac:dyDescent="0.3">
      <c r="A210" s="204"/>
      <c r="B210" s="205"/>
      <c r="C210" s="204"/>
      <c r="D210" s="195"/>
      <c r="E210" s="203"/>
      <c r="F210" s="195"/>
      <c r="G210" s="195"/>
      <c r="H210" s="195"/>
      <c r="I210" s="195"/>
      <c r="J210" s="201"/>
      <c r="K210" s="191"/>
      <c r="L210" s="191"/>
      <c r="M210" s="191"/>
      <c r="N210" s="191"/>
      <c r="O210" s="195"/>
      <c r="P210" s="195"/>
      <c r="Q210" s="191"/>
      <c r="R210" s="191"/>
      <c r="S210" s="202"/>
      <c r="T210" s="193"/>
      <c r="U210" s="195"/>
      <c r="V210" s="195"/>
      <c r="W210" s="195"/>
      <c r="X210" s="193"/>
      <c r="Y210" s="201"/>
      <c r="Z210" s="201"/>
      <c r="AA210" s="193"/>
      <c r="AB210" s="195"/>
      <c r="AC210" s="195"/>
      <c r="AD210" s="160"/>
      <c r="AE210" s="195"/>
      <c r="AF210" s="140"/>
      <c r="AH210" s="160"/>
      <c r="AI210" s="193"/>
      <c r="AL210" s="200"/>
      <c r="AM210" s="199"/>
      <c r="AP210" s="198"/>
      <c r="AQ210" s="191"/>
      <c r="AT210" s="197"/>
      <c r="AW210" s="195"/>
      <c r="AX210" s="193"/>
      <c r="AY210" s="194"/>
      <c r="AZ210" s="194"/>
      <c r="BA210" s="193"/>
      <c r="BB210" s="159"/>
      <c r="BC210" s="159"/>
      <c r="BD210" s="159"/>
      <c r="BE210" s="159"/>
      <c r="BF210" s="159"/>
      <c r="BG210" s="159"/>
      <c r="BH210" s="159"/>
      <c r="BI210" s="159"/>
      <c r="BJ210" s="159"/>
      <c r="BK210" s="159"/>
      <c r="BL210" s="159"/>
      <c r="BM210" s="159"/>
      <c r="BN210" s="159"/>
      <c r="BO210" s="159"/>
      <c r="BP210" s="159"/>
      <c r="BQ210" s="191"/>
      <c r="BR210" s="191"/>
      <c r="BS210" s="191"/>
      <c r="BT210" s="191"/>
      <c r="BU210" s="191"/>
      <c r="BV210" s="192"/>
      <c r="BW210" s="191"/>
      <c r="BX210" s="191"/>
      <c r="BY210" s="191"/>
      <c r="BZ210" s="191"/>
      <c r="CA210" s="191"/>
      <c r="CB210" s="191"/>
    </row>
  </sheetData>
  <autoFilter ref="A6:CB200" xr:uid="{0892B4F0-9FF4-41F7-A6B3-702C4ED90F94}"/>
  <mergeCells count="1">
    <mergeCell ref="F5:J5"/>
  </mergeCells>
  <conditionalFormatting sqref="B1:B3 B7:B99 B101:B159 B166:B179 B202:B1048576 E202:E1048576 E161:E162 E1:E2 B161:B162 E166:E179">
    <cfRule type="containsText" dxfId="42" priority="20" operator="containsText" text="CAPACIDAD TRANSPOR">
      <formula>NOT(ISERROR(SEARCH("CAPACIDAD TRANSPOR",B1)))</formula>
    </cfRule>
  </conditionalFormatting>
  <conditionalFormatting sqref="B3 B7:B99 B101:B159 B179:B200 B202:B1048576 E202:E1048576">
    <cfRule type="containsText" dxfId="41" priority="19" operator="containsText" text="DESVINCULACION ADM">
      <formula>NOT(ISERROR(SEARCH("DESVINCULACION ADM",B3)))</formula>
    </cfRule>
  </conditionalFormatting>
  <conditionalFormatting sqref="B5 E5 B161:B167 E161:E167">
    <cfRule type="containsText" dxfId="40" priority="44" operator="containsText" text="DESVINCULACION ADM">
      <formula>NOT(ISERROR(SEARCH("DESVINCULACION ADM",B5)))</formula>
    </cfRule>
  </conditionalFormatting>
  <conditionalFormatting sqref="B5 E5 E19 E160:E167 B161:B167 E179:E200 B192:B200 B202:B1048576 E202:E1048576">
    <cfRule type="containsText" dxfId="39" priority="46" operator="containsText" text="ACTIVO">
      <formula>NOT(ISERROR(SEARCH("ACTIVO",B5)))</formula>
    </cfRule>
  </conditionalFormatting>
  <conditionalFormatting sqref="B5 E5 E160:E167 B161:B167 E19 B192:B200 E179:E200">
    <cfRule type="containsText" dxfId="38" priority="45" operator="containsText" text="CAPACIDAD TRANSPOR">
      <formula>NOT(ISERROR(SEARCH("CAPACIDAD TRANSPOR",B5)))</formula>
    </cfRule>
  </conditionalFormatting>
  <conditionalFormatting sqref="B161:B162 B166:B179 E166:E179 B1:B2 E1:E2">
    <cfRule type="containsText" dxfId="37" priority="57" operator="containsText" text="DESVINCULACION ADM">
      <formula>NOT(ISERROR(SEARCH("DESVINCULACION ADM",B1)))</formula>
    </cfRule>
  </conditionalFormatting>
  <conditionalFormatting sqref="C202:C1048576 C1:C200">
    <cfRule type="duplicateValues" dxfId="36" priority="6"/>
  </conditionalFormatting>
  <conditionalFormatting sqref="E1:E2 B1:B3 B7:B99 B101:B159 B161:B162 E161:E162 B166:B179 E166:E179">
    <cfRule type="containsText" dxfId="35" priority="21" operator="containsText" text="ACTIVO">
      <formula>NOT(ISERROR(SEARCH("ACTIVO",B1)))</formula>
    </cfRule>
  </conditionalFormatting>
  <conditionalFormatting sqref="E1:E2 B1:B3 B7:B99 B101:B159 E101:E200 B161:B200 B202:B1048576 E202:E1048576 E7:E99 B5 E5">
    <cfRule type="cellIs" dxfId="34" priority="32" operator="equal">
      <formula>"VINCULACION"</formula>
    </cfRule>
  </conditionalFormatting>
  <conditionalFormatting sqref="E7:E159 B179:B193">
    <cfRule type="containsText" dxfId="33" priority="42" operator="containsText" text="CAPACIDAD TRANSPOR">
      <formula>NOT(ISERROR(SEARCH("CAPACIDAD TRANSPOR",B7)))</formula>
    </cfRule>
    <cfRule type="containsText" dxfId="32" priority="43" operator="containsText" text="ACTIVO">
      <formula>NOT(ISERROR(SEARCH("ACTIVO",B7)))</formula>
    </cfRule>
  </conditionalFormatting>
  <conditionalFormatting sqref="E7:E162">
    <cfRule type="containsText" dxfId="31" priority="16" operator="containsText" text="DESVINCULACION ADM">
      <formula>NOT(ISERROR(SEARCH("DESVINCULACION ADM",E7)))</formula>
    </cfRule>
  </conditionalFormatting>
  <conditionalFormatting sqref="E19">
    <cfRule type="containsText" dxfId="30" priority="3" operator="containsText" text="DESVINCULACION ADM">
      <formula>NOT(ISERROR(SEARCH("DESVINCULACION ADM",E19)))</formula>
    </cfRule>
    <cfRule type="containsText" dxfId="29" priority="4" operator="containsText" text="CAPACIDAD TRANSPOR">
      <formula>NOT(ISERROR(SEARCH("CAPACIDAD TRANSPOR",E19)))</formula>
    </cfRule>
    <cfRule type="containsText" dxfId="28" priority="5" operator="containsText" text="ACTIVO">
      <formula>NOT(ISERROR(SEARCH("ACTIVO",E19)))</formula>
    </cfRule>
  </conditionalFormatting>
  <conditionalFormatting sqref="E100">
    <cfRule type="cellIs" dxfId="27" priority="15" operator="equal">
      <formula>"VINCULACION"</formula>
    </cfRule>
  </conditionalFormatting>
  <conditionalFormatting sqref="E160">
    <cfRule type="containsText" dxfId="26" priority="61" operator="containsText" text="DESVINCULACION ADM">
      <formula>NOT(ISERROR(SEARCH("DESVINCULACION ADM",E160)))</formula>
    </cfRule>
    <cfRule type="containsText" dxfId="25" priority="62" operator="containsText" text="CAPACIDAD TRANSPOR">
      <formula>NOT(ISERROR(SEARCH("CAPACIDAD TRANSPOR",E160)))</formula>
    </cfRule>
    <cfRule type="containsText" dxfId="24" priority="63" operator="containsText" text="ACTIVO">
      <formula>NOT(ISERROR(SEARCH("ACTIVO",E160)))</formula>
    </cfRule>
  </conditionalFormatting>
  <conditionalFormatting sqref="E179:E192">
    <cfRule type="containsText" dxfId="23" priority="38" operator="containsText" text="DESVINCULACION ADM">
      <formula>NOT(ISERROR(SEARCH("DESVINCULACION ADM",E179)))</formula>
    </cfRule>
  </conditionalFormatting>
  <conditionalFormatting sqref="E193:E200">
    <cfRule type="containsText" dxfId="22" priority="1" operator="containsText" text="DESVINCULACION ADM">
      <formula>NOT(ISERROR(SEARCH("DESVINCULACION ADM",E193)))</formula>
    </cfRule>
  </conditionalFormatting>
  <conditionalFormatting sqref="X183">
    <cfRule type="containsText" dxfId="21" priority="51" operator="containsText" text="DESVINCULACION ADM">
      <formula>NOT(ISERROR(SEARCH("DESVINCULACION ADM",X183)))</formula>
    </cfRule>
    <cfRule type="containsText" dxfId="20" priority="52" operator="containsText" text="CAPACIDAD TRANSPOR">
      <formula>NOT(ISERROR(SEARCH("CAPACIDAD TRANSPOR",X183)))</formula>
    </cfRule>
    <cfRule type="containsText" dxfId="19" priority="53" operator="containsText" text="ACTIVO">
      <formula>NOT(ISERROR(SEARCH("ACTIVO",X183)))</formula>
    </cfRule>
    <cfRule type="containsText" dxfId="18" priority="54" operator="containsText" text="DESVINCULACION ADM">
      <formula>NOT(ISERROR(SEARCH("DESVINCULACION ADM",X183)))</formula>
    </cfRule>
    <cfRule type="containsText" dxfId="17" priority="55" operator="containsText" text="CAPACIDAD TRANSPOR">
      <formula>NOT(ISERROR(SEARCH("CAPACIDAD TRANSPOR",X183)))</formula>
    </cfRule>
    <cfRule type="containsText" dxfId="16" priority="56" operator="containsText" text="ACTIVO">
      <formula>NOT(ISERROR(SEARCH("ACTIVO",X183)))</formula>
    </cfRule>
  </conditionalFormatting>
  <conditionalFormatting sqref="AG7:AG200">
    <cfRule type="timePeriod" dxfId="15" priority="34" timePeriod="thisMonth">
      <formula>AND(MONTH(AG7)=MONTH(TODAY()),YEAR(AG7)=YEAR(TODAY()))</formula>
    </cfRule>
    <cfRule type="cellIs" dxfId="14" priority="35" stopIfTrue="1" operator="lessThan">
      <formula>TODAY()</formula>
    </cfRule>
  </conditionalFormatting>
  <conditionalFormatting sqref="AO7:AO200 AS7:AS125 AK7:AK192 AV7:AV200 AU32 AU90 AU92:AU94 AZ100:AZ104 AU103 AZ114 AU116:AU117 AU123 AU153 AU160 AU165 AU171 AU173 AU179 AU182 AU185 AU192:AU200">
    <cfRule type="cellIs" dxfId="13" priority="29" stopIfTrue="1" operator="lessThan">
      <formula>TODAY()</formula>
    </cfRule>
  </conditionalFormatting>
  <conditionalFormatting sqref="AS127:AS200 AZ121:AZ122 AZ149 AK194:AK200">
    <cfRule type="cellIs" dxfId="12" priority="37" stopIfTrue="1" operator="lessThan">
      <formula>TODAY()</formula>
    </cfRule>
  </conditionalFormatting>
  <conditionalFormatting sqref="AT126 AS127:AT200 AO192:AO200 AZ194:AZ200">
    <cfRule type="cellIs" dxfId="11" priority="14" operator="lessThan">
      <formula>TODAY()</formula>
    </cfRule>
  </conditionalFormatting>
  <conditionalFormatting sqref="AU97:AU99">
    <cfRule type="cellIs" dxfId="10" priority="22" operator="equal">
      <formula>$AV$189</formula>
    </cfRule>
    <cfRule type="cellIs" dxfId="9" priority="23" operator="equal">
      <formula>#N/A</formula>
    </cfRule>
    <cfRule type="cellIs" dxfId="8" priority="24" stopIfTrue="1" operator="lessThan">
      <formula>TODAY()</formula>
    </cfRule>
  </conditionalFormatting>
  <conditionalFormatting sqref="AV7:AV116 AU32 AU90 AU92:AU94 AU103 AU116 AU117:AV117 AV118:AV200 AU123 AU153 AU160 AU165 AU171 AU173 AU179 AU182 AU185 AU192:AU200 AV1:AV3 AV202:AV1048576">
    <cfRule type="cellIs" dxfId="7" priority="30" operator="equal">
      <formula>$AV$189</formula>
    </cfRule>
    <cfRule type="cellIs" dxfId="6" priority="31" operator="equal">
      <formula>#N/A</formula>
    </cfRule>
  </conditionalFormatting>
  <conditionalFormatting sqref="AX41">
    <cfRule type="cellIs" dxfId="5" priority="48" operator="lessThan">
      <formula>TODAY()</formula>
    </cfRule>
  </conditionalFormatting>
  <conditionalFormatting sqref="AX87">
    <cfRule type="cellIs" dxfId="4" priority="47" operator="lessThan">
      <formula>TODAY()</formula>
    </cfRule>
  </conditionalFormatting>
  <conditionalFormatting sqref="AZ7:AZ192 AS7:AT125">
    <cfRule type="cellIs" dxfId="3" priority="50" operator="lessThan">
      <formula>TODAY()</formula>
    </cfRule>
  </conditionalFormatting>
  <conditionalFormatting sqref="AZ8:AZ9 AZ15 AZ17:AZ19 AZ22:AZ24 AZ50 AZ60:AZ61 AZ63:AZ65 AZ68:AZ72 AZ89:AZ90 AZ92 AZ94:AZ95 AT102 AT104 AT106:AT108 AZ106:AZ108 AT110:AT111 AZ110:AZ111 AT114 AZ118:AZ119 AT119 AT124 AZ124:AZ128 AZ143 AZ147 AZ152:AZ159 AT126:AT127 AT137:AT139">
    <cfRule type="cellIs" dxfId="2" priority="60" stopIfTrue="1" operator="lessThan">
      <formula>TODAY()</formula>
    </cfRule>
  </conditionalFormatting>
  <conditionalFormatting sqref="AZ11:AZ13 AZ30:AZ41 AZ44:AZ48 AZ54:AZ58 AZ74:AZ83 AZ97:AZ98 AZ133:AZ139">
    <cfRule type="cellIs" dxfId="1" priority="33" stopIfTrue="1" operator="lessThan">
      <formula>TODAY()</formula>
    </cfRule>
  </conditionalFormatting>
  <conditionalFormatting sqref="BW1:BW3 BW6:BW200 BW202:BW1048576">
    <cfRule type="cellIs" dxfId="0" priority="25" operator="equal">
      <formula>"NO CUMPLE"</formula>
    </cfRule>
  </conditionalFormatting>
  <dataValidations disablePrompts="1" count="3">
    <dataValidation allowBlank="1" showInputMessage="1" showErrorMessage="1" promptTitle="CAMBIO DE NÚMEROS" prompt="ANTES MV 979_x000a_ANTES MV 902" sqref="C179" xr:uid="{773A9FE9-A096-4983-91EB-D2CBF2E2062E}"/>
    <dataValidation allowBlank="1" showInputMessage="1" showErrorMessage="1" promptTitle="Cambió de número" prompt="28/06/2023 cambió de MV428 SOCIO a 593 AFILIADO" sqref="C61" xr:uid="{022D32B7-9075-4E70-8DF9-8F8556EC578D}"/>
    <dataValidation allowBlank="1" showInputMessage="1" showErrorMessage="1" promptTitle="Cambio de móvil" prompt="Antes 942 - 01-07-2023" sqref="C158" xr:uid="{4A245019-FE7B-4F9C-B516-8A0C4728154F}"/>
  </dataValidations>
  <hyperlinks>
    <hyperlink ref="BF144" r:id="rId1" display="mailto:harold_1977@hotmail.es" xr:uid="{AA9CE39A-2DC4-4F61-A158-612D1BD5C19A}"/>
    <hyperlink ref="BF156" r:id="rId2" display="mailto:boavita69@gmail.com%20/%20migorteve♠4hotmail.com" xr:uid="{E5B258AB-0A70-4E9E-B2E8-2D218B19DF33}"/>
    <hyperlink ref="BF95" r:id="rId3" display="mailto:DITRIANACA@HOTMAIL.COM" xr:uid="{F15E0260-07B8-44DC-A75E-30D9D3BB2A4B}"/>
    <hyperlink ref="BF61" r:id="rId4" display="mailto:fredyalexander.gonzalezquijano@gmail.com" xr:uid="{3F68FAFE-B900-4C02-BD89-775FABF80E08}"/>
    <hyperlink ref="BF73" r:id="rId5" display="mailto:leonelalvarez10@hotmail.com" xr:uid="{6037803E-5B73-413C-BD19-A1DD430E0D30}"/>
    <hyperlink ref="BK109" r:id="rId6" display="mantenimiento@parkingexperts.com.co" xr:uid="{30625E6C-5098-4717-B7A0-851A2126DE5B}"/>
    <hyperlink ref="BF9" r:id="rId7" display="mailto:lubrirey777@hotmail.com" xr:uid="{E2F3C841-9E72-4D4C-BAE6-4F0736E340A6}"/>
    <hyperlink ref="BF169" r:id="rId8" display="mailto:marcela060178@hotmail.com" xr:uid="{559642B4-D8A8-4208-8DFC-A4F857AFD628}"/>
    <hyperlink ref="BF11" r:id="rId9" display="mailto:claomile40@yahoo.com" xr:uid="{454F7B51-5247-427A-B5CF-42062A5D2EF2}"/>
    <hyperlink ref="BF157" r:id="rId10" display="mailto:lubrirey777@hotmail.com" xr:uid="{96595486-945A-43AE-8355-540BD35166EB}"/>
    <hyperlink ref="BF62" r:id="rId11" display="mailto:lubrirey777@hotmail.com" xr:uid="{385F0D49-D5D0-407D-A929-E7016798BFF3}"/>
    <hyperlink ref="BF58" r:id="rId12" display="mailto:mpardoceleita@gmail.com" xr:uid="{CA74D3A2-15A6-4883-B05B-D96792BD8A6C}"/>
    <hyperlink ref="BF65" r:id="rId13" display="CGMRGA@YAHOO.COM" xr:uid="{EC8DFF8F-0E4D-4944-A098-6DC48F2197A3}"/>
    <hyperlink ref="BF53" r:id="rId14" display="mailto:ELSALUSILVA@YAHOO.ES" xr:uid="{FACF8A86-40B1-483A-A428-7F22532BE6A7}"/>
    <hyperlink ref="BF136" r:id="rId15" display="mailto:vinivision@hotmail.com" xr:uid="{651419F2-0C9E-45F9-96B1-0D3DBB305F05}"/>
    <hyperlink ref="BF139" r:id="rId16" display="mailto:jazmin6@hotmail.com" xr:uid="{4EA759F9-1600-4C14-ABF6-D4A911B672C8}"/>
    <hyperlink ref="BF124" r:id="rId17" display="mailto:DITRIANACA@HOTMAIL.COM" xr:uid="{E53F3F11-7F3B-4E77-8394-7E82569C9CC9}"/>
    <hyperlink ref="BF102" r:id="rId18" display="mailto:JHCHAVESS@GMAIL.COM" xr:uid="{5FD65006-DDD1-4E45-AB06-965C1AAFCAF3}"/>
    <hyperlink ref="BF164" r:id="rId19" display="rigoleondev@hotmail.com" xr:uid="{6D5CD863-BAF6-4CBF-9FBF-838CA4929D35}"/>
    <hyperlink ref="BF16" r:id="rId20" display="mailto:johnhchaves@yahoo.com" xr:uid="{583EA789-FA01-4600-8E7E-AD9F848F9C53}"/>
    <hyperlink ref="BF26" r:id="rId21" display="miguelardiaz14@gmail.com " xr:uid="{9CA99AFB-007C-45C1-B875-6958C543F019}"/>
    <hyperlink ref="BF183" r:id="rId22" display="mailto:edwinjimenez2619@outlook.com" xr:uid="{C56B8398-0CDC-4AD3-9062-04635B698717}"/>
    <hyperlink ref="BF168" r:id="rId23" display="mailto:jgarzonconstruir@hotmail.com" xr:uid="{571EA8D3-816B-4682-B671-36658D1D61BC}"/>
    <hyperlink ref="BF25" r:id="rId24" display="mailto:ANAISAROC1956@GMAIL.COM" xr:uid="{AF05A216-C97B-4180-A46B-7A417C665A88}"/>
    <hyperlink ref="BF41" r:id="rId25" display="mailto:jlcl_77@hotmail.com" xr:uid="{730AAFD0-B14A-4F73-8B39-AC2344F0001B}"/>
    <hyperlink ref="BF37" r:id="rId26" display="isachacon0511@hotmail.com" xr:uid="{610010F8-7452-4772-A0B0-A3E17B9E8895}"/>
    <hyperlink ref="BF125" r:id="rId27" display="pemolanoj@gmail.com" xr:uid="{C7144DA2-881E-481A-9F36-968D2EBE0EC7}"/>
    <hyperlink ref="BF123" r:id="rId28" display="mailto:jlgg1991@hotmail.com" xr:uid="{15637F2C-F372-4AED-AAB8-D59F851CB9CA}"/>
    <hyperlink ref="BF173" r:id="rId29" display="mailto:guillermo_ardila@hotmail.com" xr:uid="{76716F86-90CB-4E1F-8E06-662301AA9EDC}"/>
    <hyperlink ref="BF30" r:id="rId30" display="huarmepoy@hotmail.com" xr:uid="{2781090B-9DBE-41F8-86CF-D11FA8E00A1A}"/>
    <hyperlink ref="BF151" r:id="rId31" display="mailto:gustarodri1959@gmail.com" xr:uid="{CC1F9F43-7C82-45C2-8C75-E1AB2A078C01}"/>
    <hyperlink ref="BF163" r:id="rId32" display="mailto:alejafo18@gmail.com" xr:uid="{06469592-E2E2-4255-9AD1-A417A096DDB5}"/>
    <hyperlink ref="BF27" r:id="rId33" display="rodrigorojas810@gmail.com" xr:uid="{73633176-0853-4614-B0FE-51694DF8EB41}"/>
    <hyperlink ref="BF72" r:id="rId34" display="vargashh72@hotmail.com" xr:uid="{0DA8ECB9-3736-46EA-8B0A-3027C418670A}"/>
    <hyperlink ref="BF149" r:id="rId35" display="mailto:eduelena936@hotmail.com" xr:uid="{B76DBFCA-455D-4BF1-841C-351C59C5E774}"/>
    <hyperlink ref="BF32" r:id="rId36" display="mailto:gerenciapasec@gmail.com" xr:uid="{9259A81F-B121-449A-BFB9-0C4CA5D5C7E8}"/>
    <hyperlink ref="BF36" r:id="rId37" display="mailto:colegiomayordegales@hotmail.com" xr:uid="{387AA25E-9A1F-487A-A2E6-C7D7D2EF0149}"/>
    <hyperlink ref="BF29" r:id="rId38" display="mailto:SORIANO234@HOTMAIL.COM" xr:uid="{1F9906E8-3069-4704-88E3-F89236070D12}"/>
    <hyperlink ref="BF152" r:id="rId39" display="mailto:gustarodri1959@gmail.com" xr:uid="{46BAE455-7816-4B86-8FD5-9CA84326E169}"/>
    <hyperlink ref="BF40" r:id="rId40" display="mailto:enavarroguarin@hotmail.com" xr:uid="{8714796C-2811-4DBC-95C2-053D64A08056}"/>
    <hyperlink ref="BF155" r:id="rId41" display="mailto:fredy65991@hotmail.com" xr:uid="{4A5F97C8-2A0E-41AB-A748-0A8999926E9B}"/>
    <hyperlink ref="BF165" r:id="rId42" display="mailto:bernardodiazsantos@hotmail.com" xr:uid="{ABD8769B-E464-4488-BAA2-1D15BEC6D84D}"/>
    <hyperlink ref="BF146" r:id="rId43" display="mailto:RIGOLEONDEV@HOTMAIL.COM" xr:uid="{A097EA9E-2589-4AD0-A2DA-BA3506BC2AA8}"/>
    <hyperlink ref="BF174" r:id="rId44" display="mailto:egr.2107@gmail.com" xr:uid="{1A7F2120-E4AB-460C-9D36-BE303253B973}"/>
    <hyperlink ref="BF161" r:id="rId45" display="leduarmugu8976@gmail.com" xr:uid="{68676260-634B-4597-866D-37FFC0263161}"/>
    <hyperlink ref="BF126" r:id="rId46" display="analuciadigital@gmail.com" xr:uid="{3D291AB7-42F2-4241-8083-DFE1C53ECC88}"/>
    <hyperlink ref="BF172" r:id="rId47" display="tiosam317@gmail.com  " xr:uid="{5D3C8DCE-E92C-411E-A3DD-0F846B9F6974}"/>
    <hyperlink ref="BF162" r:id="rId48" display="mailto:johnjorge.281197@gmail.com" xr:uid="{A1DC4B12-A316-43F5-9142-92CCD8D8B817}"/>
    <hyperlink ref="BF15" r:id="rId49" display="mailto:miryamer53@hotmail.com" xr:uid="{8CB2B660-6E62-4DEE-842D-9368B4237486}"/>
    <hyperlink ref="BF180" r:id="rId50" display="mailto:ipqv.dfcp.2010@hotmail.com" xr:uid="{9286992E-6B6A-4EB8-8FE0-0C4E3B2AB8AD}"/>
    <hyperlink ref="BF128" r:id="rId51" display="mailto:DITRIANACA@HOTMAIL.COM" xr:uid="{C16C7B3F-DD08-48B1-A110-D3297E91AA56}"/>
    <hyperlink ref="BF7" r:id="rId52" display="jonimvl@hotmail.com" xr:uid="{E0184D75-ED9E-46EE-A097-E1BA3360269F}"/>
    <hyperlink ref="BF42" r:id="rId53" display="mailto:FERERGAR@HOTMAIL.COM" xr:uid="{11F579B8-4BA8-4CE9-BC39-CCB4D0BC1883}"/>
    <hyperlink ref="BF24" r:id="rId54" display="mailto:acxelcazador@hotmail.com" xr:uid="{6FF9F988-F774-4287-8611-A175FA07A7A2}"/>
    <hyperlink ref="BF185" r:id="rId55" display="rlugomolina@gmail.com" xr:uid="{DD16A1CD-8B14-493B-B27C-9C68B73E0BAE}"/>
    <hyperlink ref="BF66" r:id="rId56" display="mailto:dorisortiz2108@gmail.com" xr:uid="{4E95031D-EB8D-4503-BD92-A3FEE6BA9090}"/>
    <hyperlink ref="BK25" r:id="rId57" display="mailto:ANAISAROC1956@GMAIL.COM" xr:uid="{FBCCEA03-74CC-489A-8198-C52978CC8102}"/>
    <hyperlink ref="BK125" r:id="rId58" display="mailto:pemolanoj@gmail.com" xr:uid="{38530A47-F459-43A8-8485-905C061153E4}"/>
    <hyperlink ref="BK164" r:id="rId59" display="mailto:RIGOLEONDEV@HOTMAIL.COM" xr:uid="{A4C0A894-5AB9-45CF-92C1-5738F87DF2B1}"/>
    <hyperlink ref="BK28" r:id="rId60" display="mailto:lubrirey777@hotmail.com" xr:uid="{D779C1C8-2F99-46E1-A4E8-1D577212AEA3}"/>
    <hyperlink ref="BK97" r:id="rId61" display="mailto:lubrirey777@hotmail.com" xr:uid="{74F1B24D-A276-4E60-AEB7-302BC67B1757}"/>
    <hyperlink ref="BK62" r:id="rId62" display="mailto:lubrirey777@hotmail.com" xr:uid="{D1E81A5A-844B-43C7-A242-A5D84027DE3D}"/>
    <hyperlink ref="BF10" r:id="rId63" xr:uid="{08EA548B-E225-4ADE-91A3-54E4177519C1}"/>
    <hyperlink ref="BK48" r:id="rId64" display="jorgeortegon058v@gmail.com" xr:uid="{1D1BD57E-BFA7-4763-BD29-162A8A21DC1A}"/>
    <hyperlink ref="BF56" r:id="rId65" display="jorgeortegon058v@gmail.com" xr:uid="{0F8D1F99-D68F-4FF9-BE5E-82911E89D94E}"/>
    <hyperlink ref="BK56" r:id="rId66" display="jorgeortegon058v@gmail.com" xr:uid="{E61047CF-F99A-4E9F-AEFA-2828D5AFC25F}"/>
    <hyperlink ref="BF109" r:id="rId67" display="ingfelixrodriguezb@gmail.com" xr:uid="{74B6F811-457D-44D1-A233-963D12DE78B6}"/>
    <hyperlink ref="BK95" r:id="rId68" display="ditrianaca@hotmail.com" xr:uid="{A7473D5C-5A5D-42DA-A7F0-F174B96567A5}"/>
    <hyperlink ref="BF69" r:id="rId69" display="seantours@hotmail.com" xr:uid="{429DDECD-098D-4993-8309-7D0B0AD67A2C}"/>
    <hyperlink ref="BK147" r:id="rId70" display="ditrianaca@hotmail.com" xr:uid="{D20D9687-3D15-438F-A3F9-616AB1E63670}"/>
    <hyperlink ref="BF145" r:id="rId71" display="mailto:CRISTOREYSAS@GMAIL.COM" xr:uid="{8451E01E-34D8-4CBB-85A5-21EAC38388F8}"/>
    <hyperlink ref="BF34" r:id="rId72" display="samidicax@hotmail.es" xr:uid="{1CC83D9F-EF3D-4E89-A314-41C1BD60F49D}"/>
    <hyperlink ref="BF23" r:id="rId73" display="taxildovdj817@gmail.com" xr:uid="{C6E76A38-38A3-4FE5-8086-B04DC004AA79}"/>
    <hyperlink ref="BF182" r:id="rId74" display="mailto:smpvargas@hotmail.com" xr:uid="{BA377914-118A-4819-AE4C-5FBD10E203F9}"/>
    <hyperlink ref="BK8" r:id="rId75" display="edwinsaar@hotmail.com" xr:uid="{1BCEE9D8-B708-4284-8B4E-33E55F3E8AFA}"/>
    <hyperlink ref="BF8" r:id="rId76" display="edwinsaar@hotmail.com" xr:uid="{95C36DEA-FD62-46D0-85F9-0B52903DBFB6}"/>
    <hyperlink ref="BF154" r:id="rId77" display="mailto:mono.187@hotmail.com" xr:uid="{EEA9C63F-9643-49D2-8B51-658B3D2C1A5F}"/>
    <hyperlink ref="BF111" r:id="rId78" display="davodajess@gmail.com" xr:uid="{337A045E-BBBA-4F5C-9576-3C8066842661}"/>
    <hyperlink ref="BF130" r:id="rId79" display="mailto:lubrirey777@hotmail.com" xr:uid="{E27AFD80-690E-46F4-AE8D-D07641E9629E}"/>
    <hyperlink ref="BF14" r:id="rId80" display="edwinola7@hotmail.com" xr:uid="{4946BFAC-BBB4-4B83-894E-6E7AA983A701}"/>
    <hyperlink ref="BJ65" r:id="rId81" display="SHARITO0220@YAHOO.COM" xr:uid="{AF94B046-3AF4-4C46-9616-93B858DC7C0F}"/>
    <hyperlink ref="BF135" r:id="rId82" display="mailto:lubrirey777@hotmail.com" xr:uid="{1E38F293-BB34-4D48-A761-BEAD216E7E85}"/>
    <hyperlink ref="BF112" r:id="rId83" display="lubrirey777@hotmail.com" xr:uid="{EE38EF49-3657-4285-9567-EBE5D468EDB3}"/>
    <hyperlink ref="BF101" r:id="rId84" xr:uid="{BFA1A1DE-8BB2-46F4-A39E-A3419D4733F5}"/>
    <hyperlink ref="BF117" r:id="rId85" xr:uid="{71B99493-3FFF-4B68-B888-1280294350CD}"/>
    <hyperlink ref="BF28" r:id="rId86" xr:uid="{16DD16D6-80C7-4324-AFB5-459F56E51DD2}"/>
  </hyperlinks>
  <pageMargins left="0.7" right="0.7" top="0.75" bottom="0.75" header="0.3" footer="0.3"/>
  <pageSetup orientation="portrait" horizontalDpi="0" verticalDpi="0" r:id="rId87"/>
  <legacyDrawing r:id="rId8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ANEXO No. 1</vt:lpstr>
      <vt:lpstr>ANEXO No. 2</vt:lpstr>
      <vt:lpstr>PROGRAMACION</vt:lpstr>
      <vt:lpstr>C DE COSTO</vt:lpstr>
      <vt:lpstr>Hoja1</vt:lpstr>
      <vt:lpstr>MOVIL</vt:lpstr>
      <vt:lpstr>PROGRAMACION!Área_de_impresión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BALLESTEROS</dc:creator>
  <cp:lastModifiedBy>Carlos Lamprea</cp:lastModifiedBy>
  <cp:lastPrinted>2025-07-09T19:08:08Z</cp:lastPrinted>
  <dcterms:created xsi:type="dcterms:W3CDTF">2024-09-16T14:45:06Z</dcterms:created>
  <dcterms:modified xsi:type="dcterms:W3CDTF">2025-07-11T15:09:16Z</dcterms:modified>
</cp:coreProperties>
</file>